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8cdb5f7c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7f4b0287d5c04cf9"/>
    <x:sheet xmlns:r="http://schemas.openxmlformats.org/officeDocument/2006/relationships" name="Orders" sheetId="2" r:id="R12f2ac10eb974b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&quot;$&quot;#,##0.00;(&quot;$&quot;#,##0.00);&quot;-&quot;"/>
    <x:numFmt numFmtId="202" formatCode="0"/>
    <x:numFmt numFmtId="203" formatCode="0.0%;(0.0%);&quot;-&quot;"/>
    <x:numFmt numFmtId="204" formatCode="#,##0.00;(#,##0.00);&quot;-&quot;"/>
    <x:numFmt numFmtId="205" formatCode="0.0; (0.0);&quot;-&quot;"/>
  </x:numFmts>
  <x:fonts count="12">
    <x:font>
      <x:sz val="11"/>
      <x:name val="Carlito"/>
    </x:font>
    <x:font>
      <x:sz val="10"/>
      <x:color rgb="FF172B3A"/>
      <x:name val="Arial"/>
    </x:font>
    <x:font>
      <x:b/>
      <x:sz val="15"/>
      <x:color rgb="FF172B3A"/>
      <x:name val="Arial"/>
    </x:font>
    <x:font>
      <x:b/>
      <x:sz val="10"/>
      <x:color rgb="FF915700"/>
      <x:name val="Arial"/>
    </x:font>
    <x:font>
      <x:i/>
      <x:sz val="10"/>
      <x:color rgb="FF5B6570"/>
      <x:name val="Arial"/>
    </x:font>
    <x:font>
      <x:b/>
      <x:sz val="10"/>
      <x:color rgb="FF172B3A"/>
      <x:name val="Arial"/>
    </x:font>
    <x:font>
      <x:sz val="10"/>
      <x:color rgb="FF0000FF"/>
      <x:name val="Arial"/>
    </x:font>
    <x:font>
      <x:i/>
      <x:sz val="10"/>
      <x:color rgb="FF172B3A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i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EFF4"/>
      </x:patternFill>
    </x:fill>
    <x:fill>
      <x:patternFill patternType="solid">
        <x:fgColor rgb="FFFFF2CC"/>
      </x:patternFill>
    </x:fill>
    <x:fill>
      <x:patternFill patternType="solid">
        <x:fgColor rgb="FF20384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0384E"/>
      </x:bottom>
      <x:diagonal/>
    </x:border>
    <x:border>
      <x:left/>
      <x:right/>
      <x:top style="thin">
        <x:color rgb="FFA7B4C0"/>
      </x:top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5" fillId="0" borderId="2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horizontal="right" vertical="center"/>
    </x:xf>
    <x:xf numFmtId="0" fontId="5" fillId="2" borderId="2" xfId="0" applyNumberFormat="1" applyFont="1" applyFill="1" applyBorder="1" applyAlignment="1">
      <x:alignment vertical="center"/>
    </x:xf>
    <x:xf numFmtId="201" fontId="5" fillId="2" borderId="2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200" fontId="6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5" fontId="6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horizontal="right" vertical="center"/>
    </x:xf>
    <x:xf numFmtId="205" fontId="6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9" fillId="0" borderId="0" xfId="0" applyNumberFormat="1" applyFont="1" applyFill="1" applyBorder="1" applyAlignment="1">
      <x:alignment horizontal="right" vertical="center"/>
    </x:xf>
    <x:xf numFmtId="203" fontId="9" fillId="0" borderId="0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 applyAlignment="1">
      <x:alignment vertical="center"/>
    </x:xf>
    <x:xf numFmtId="204" fontId="10" fillId="0" borderId="0" xfId="0" applyNumberFormat="1" applyFont="1" applyFill="1" applyBorder="1" applyAlignment="1">
      <x:alignment horizontal="right" vertical="center"/>
    </x:xf>
    <x:xf numFmtId="203" fontId="1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color rgb="FF8A5A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color rgb="FF8A5A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7f8cb42474ba0" /><Relationship Type="http://schemas.openxmlformats.org/officeDocument/2006/relationships/theme" Target="/xl/theme/theme1.xml" Id="Re1adade66b184ed8" /><Relationship Type="http://schemas.openxmlformats.org/officeDocument/2006/relationships/sharedStrings" Target="/xl/sharedStrings.xml" Id="Rcfa1d2942d3043b2" /><Relationship Type="http://schemas.openxmlformats.org/officeDocument/2006/relationships/worksheet" Target="/xl/worksheets/sheet1.xml" Id="R7f4b0287d5c04cf9" /><Relationship Type="http://schemas.openxmlformats.org/officeDocument/2006/relationships/worksheet" Target="/xl/worksheets/sheet2.xml" Id="R12f2ac10eb974b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84E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3" hidden="0" customWidth="1"/>
    <x:col min="4" max="4" width="18" hidden="0" customWidth="1"/>
    <x:col min="5" max="5" width="3" hidden="0" customWidth="1"/>
    <x:col min="6" max="6" width="3" hidden="0" customWidth="1"/>
    <x:col min="7" max="7" width="76" hidden="0" customWidth="1"/>
  </x:cols>
  <x:sheetData>
    <x:row r="2" ht="24" customHeight="1">
      <x:c r="B2" s="3" t="str">
        <x:v>Order margin review</x:v>
      </x:c>
      <x:c r="C2" s="2"/>
      <x:c r="D2" s="2"/>
      <x:c r="E2" s="2"/>
      <x:c r="F2" s="2"/>
      <x:c r="G2" s="4" t="str">
        <x:v>SIMULATED EXAMPLE. All data and costs are fictional.</x:v>
      </x:c>
    </x:row>
    <x:row r="3" ht="24" customHeight="1">
      <x:c r="B3" s="5"/>
      <x:c r="C3" s="5"/>
      <x:c r="D3" s="5"/>
      <x:c r="E3" s="5"/>
      <x:c r="F3" s="5"/>
      <x:c r="G3" s="5"/>
    </x:row>
    <x:row r="4" ht="24" customHeight="1">
      <x:c r="B4" s="6" t="str">
        <x:v>Up to 20 orders. Currency USD.</x:v>
      </x:c>
      <x:c r="C4" s="2"/>
      <x:c r="D4" s="2"/>
      <x:c r="E4" s="2"/>
      <x:c r="F4" s="2"/>
      <x:c r="G4" s="2"/>
    </x:row>
    <x:row r="5" ht="24" customHeight="1">
      <x:c r="B5" s="8" t="str">
        <x:v>Editable period controls</x:v>
      </x:c>
      <x:c r="C5" s="8"/>
      <x:c r="D5" s="8"/>
      <x:c r="E5" s="2"/>
      <x:c r="F5" s="2"/>
      <x:c r="G5" s="8" t="str">
        <x:v>How to fill</x:v>
      </x:c>
    </x:row>
    <x:row r="6" ht="24" customHeight="1">
      <x:c r="B6" s="2" t="str">
        <x:v>Period start</x:v>
      </x:c>
      <x:c r="C6" s="2"/>
      <x:c r="D6" s="12" t="d">
        <x:v>2026-09-01T00:00:00.000Z</x:v>
      </x:c>
      <x:c r="E6" s="2"/>
      <x:c r="F6" s="2"/>
      <x:c r="G6" s="2" t="str">
        <x:v>1. Set dates, one labour rate and full-period controls.</x:v>
      </x:c>
    </x:row>
    <x:row r="7" ht="24" customHeight="1">
      <x:c r="B7" s="2" t="str">
        <x:v>Period end</x:v>
      </x:c>
      <x:c r="C7" s="2"/>
      <x:c r="D7" s="12" t="d">
        <x:v>2026-09-30T00:00:00.000Z</x:v>
      </x:c>
      <x:c r="E7" s="2"/>
      <x:c r="F7" s="2"/>
      <x:c r="G7" s="2" t="str">
        <x:v>2. Enter up to 20 consecutive orders on Orders.</x:v>
      </x:c>
    </x:row>
    <x:row r="8" ht="24" customHeight="1">
      <x:c r="B8" s="2" t="str">
        <x:v>Hourly labour rate (USD)</x:v>
      </x:c>
      <x:c r="C8" s="2"/>
      <x:c r="D8" s="13" t="n">
        <x:v>18</x:v>
      </x:c>
      <x:c r="E8" s="2"/>
      <x:c r="F8" s="2"/>
      <x:c r="G8" s="2" t="str">
        <x:v>3. Enter a known 0. Leave unknown amounts blank.</x:v>
      </x:c>
    </x:row>
    <x:row r="9" ht="24" customHeight="1">
      <x:c r="B9" s="2" t="str">
        <x:v>Whole-shop period gross (USD)</x:v>
      </x:c>
      <x:c r="C9" s="2"/>
      <x:c r="D9" s="13" t="n">
        <x:v>6000</x:v>
      </x:c>
      <x:c r="E9" s="2"/>
      <x:c r="F9" s="2"/>
      <x:c r="G9" s="2" t="str">
        <x:v>4. Enter platform fees net of credits once. Exclude Etsy Ads.</x:v>
      </x:c>
    </x:row>
    <x:row r="10" ht="24" customHeight="1">
      <x:c r="B10" s="2" t="str">
        <x:v>Period Etsy Ads (USD)</x:v>
      </x:c>
      <x:c r="C10" s="2"/>
      <x:c r="D10" s="13" t="n">
        <x:v>300</x:v>
      </x:c>
      <x:c r="E10" s="2"/>
      <x:c r="F10" s="2"/>
      <x:c r="G10" s="2" t="str">
        <x:v>5. Include Offsite Ads in platform fees when applicable.</x:v>
      </x:c>
    </x:row>
    <x:row r="11" ht="24" customHeight="1">
      <x:c r="B11" s="2"/>
      <x:c r="C11" s="2"/>
      <x:c r="D11" s="2"/>
      <x:c r="E11" s="2"/>
      <x:c r="F11" s="2"/>
      <x:c r="G11" s="2"/>
    </x:row>
    <x:row r="12" ht="24" customHeight="1">
      <x:c r="B12" s="8" t="str">
        <x:v>Results for entered orders</x:v>
      </x:c>
      <x:c r="C12" s="8"/>
      <x:c r="D12" s="8"/>
      <x:c r="E12" s="2"/>
      <x:c r="F12" s="2"/>
      <x:c r="G12" s="8" t="str">
        <x:v>Advertising allocation assumption</x:v>
      </x:c>
    </x:row>
    <x:row r="13" ht="24" customHeight="1">
      <x:c r="B13" s="2" t="str">
        <x:v>Entered orders</x:v>
      </x:c>
      <x:c r="C13" s="2"/>
      <x:c r="D13" s="16" t="n">
        <x:f>20-COUNTIFS('Orders'!U8:U27,"Unused")</x:f>
        <x:v>20</x:v>
      </x:c>
      <x:c r="E13" s="2"/>
      <x:c r="F13" s="2"/>
      <x:c r="G13" s="2" t="str">
        <x:v>Period Etsy Ads × order gross ÷ whole-shop period gross.</x:v>
      </x:c>
    </x:row>
    <x:row r="14" ht="24" customHeight="1">
      <x:c r="B14" s="2" t="str">
        <x:v>Complete orders</x:v>
      </x:c>
      <x:c r="C14" s="2"/>
      <x:c r="D14" s="16" t="n">
        <x:f>COUNTIFS('Orders'!U8:U27,"Complete")</x:f>
        <x:v>20</x:v>
      </x:c>
      <x:c r="E14" s="2"/>
      <x:c r="F14" s="2"/>
      <x:c r="G14" s="2" t="str">
        <x:v>Both use the same period and exclude pass-through tax.</x:v>
      </x:c>
    </x:row>
    <x:row r="15" ht="24" customHeight="1">
      <x:c r="B15" s="2" t="str">
        <x:v>Gross booked revenue</x:v>
      </x:c>
      <x:c r="C15" s="2"/>
      <x:c r="D15" s="15" t="n">
        <x:f>IF(OR($D$13=0,$D$14&lt;&gt;$D$13),"n.a.",IF(COUNT('Orders'!N8:N27)&lt;&gt;$D$13,"n.a.",SUM('Orders'!N8:N27)))</x:f>
        <x:v>722</x:v>
      </x:c>
      <x:c r="E15" s="2"/>
      <x:c r="F15" s="2"/>
      <x:c r="G15" s="2" t="str">
        <x:v>This allocates cost. It does not attribute sales to advertising.</x:v>
      </x:c>
    </x:row>
    <x:row r="16" ht="24" customHeight="1">
      <x:c r="B16" s="2" t="str">
        <x:v>Refunds (excluding tax)</x:v>
      </x:c>
      <x:c r="C16" s="2"/>
      <x:c r="D16" s="15" t="n">
        <x:f>IF(OR($D$13=0,$D$14&lt;&gt;$D$13),"n.a.",IF(COUNT('Orders'!F8:F27)&lt;&gt;$D$13,"n.a.",SUM('Orders'!F8:F27)))</x:f>
        <x:v>88</x:v>
      </x:c>
      <x:c r="E16" s="2"/>
      <x:c r="F16" s="2"/>
      <x:c r="G16" s="2"/>
    </x:row>
    <x:row r="17" ht="24" customHeight="1">
      <x:c r="B17" s="22" t="str">
        <x:v>Net revenue</x:v>
      </x:c>
      <x:c r="C17" s="22"/>
      <x:c r="D17" s="23" t="n">
        <x:f>IF(OR($D$13=0,$D$14&lt;&gt;$D$13),"n.a.",IF(COUNT('Orders'!O8:O27)&lt;&gt;$D$13,"n.a.",SUM('Orders'!O8:O27)))</x:f>
        <x:v>634</x:v>
      </x:c>
      <x:c r="E17" s="2"/>
      <x:c r="F17" s="2"/>
      <x:c r="G17" s="8" t="str">
        <x:v>Scope</x:v>
      </x:c>
    </x:row>
    <x:row r="18" ht="24" customHeight="1">
      <x:c r="B18" s="2" t="str">
        <x:v>Net platform fees</x:v>
      </x:c>
      <x:c r="C18" s="2"/>
      <x:c r="D18" s="15" t="n">
        <x:f>IF(OR($D$13=0,$D$14&lt;&gt;$D$13),"n.a.",IF(COUNT('Orders'!G8:G27)&lt;&gt;$D$13,"n.a.",SUM('Orders'!G8:G27)))</x:f>
        <x:v>68.1</x:v>
      </x:c>
      <x:c r="E18" s="2"/>
      <x:c r="F18" s="2"/>
      <x:c r="G18" s="2" t="str">
        <x:v>This is a sample contribution review, not a monthly profit statement.</x:v>
      </x:c>
    </x:row>
    <x:row r="19" ht="24" customHeight="1">
      <x:c r="B19" s="2" t="str">
        <x:v>Materials / production</x:v>
      </x:c>
      <x:c r="C19" s="2"/>
      <x:c r="D19" s="15" t="n">
        <x:f>IF(OR($D$13=0,$D$14&lt;&gt;$D$13),"n.a.",IF(COUNT('Orders'!H8:H27)&lt;&gt;$D$13,"n.a.",SUM('Orders'!H8:H27)))</x:f>
        <x:v>150.89999999999998</x:v>
      </x:c>
      <x:c r="E19" s="2"/>
      <x:c r="F19" s="2"/>
      <x:c r="G19" s="2" t="str">
        <x:v>Do not extrapolate the sample or treat deposits as revenue.</x:v>
      </x:c>
    </x:row>
    <x:row r="20" ht="24" customHeight="1">
      <x:c r="B20" s="2" t="str">
        <x:v>Packaging</x:v>
      </x:c>
      <x:c r="C20" s="2"/>
      <x:c r="D20" s="15" t="n">
        <x:f>IF(OR($D$13=0,$D$14&lt;&gt;$D$13),"n.a.",IF(COUNT('Orders'!I8:I27)&lt;&gt;$D$13,"n.a.",SUM('Orders'!I8:I27)))</x:f>
        <x:v>18.2</x:v>
      </x:c>
      <x:c r="E20" s="2"/>
      <x:c r="F20" s="2"/>
      <x:c r="G20" s="2" t="str">
        <x:v>Fixed overhead, income tax and reserve cash timing are excluded.</x:v>
      </x:c>
    </x:row>
    <x:row r="21" ht="24" customHeight="1">
      <x:c r="B21" s="2" t="str">
        <x:v>Postage</x:v>
      </x:c>
      <x:c r="C21" s="2"/>
      <x:c r="D21" s="15" t="n">
        <x:f>IF(OR($D$13=0,$D$14&lt;&gt;$D$13),"n.a.",IF(COUNT('Orders'!J8:J27)&lt;&gt;$D$13,"n.a.",SUM('Orders'!J8:J27)))</x:f>
        <x:v>88.9</x:v>
      </x:c>
      <x:c r="E21" s="2"/>
      <x:c r="F21" s="2"/>
      <x:c r="G21" s="2"/>
    </x:row>
    <x:row r="22" ht="24" customHeight="1">
      <x:c r="B22" s="2" t="str">
        <x:v>Labour cost</x:v>
      </x:c>
      <x:c r="C22" s="2"/>
      <x:c r="D22" s="15" t="n">
        <x:f>IF(OR($D$13=0,$D$14&lt;&gt;$D$13),"n.a.",IF(COUNT('Orders'!P8:P27)&lt;&gt;$D$13,"n.a.",SUM('Orders'!P8:P27)))</x:f>
        <x:v>135.6</x:v>
      </x:c>
      <x:c r="E22" s="2"/>
      <x:c r="F22" s="2"/>
      <x:c r="G22" s="8" t="str">
        <x:v>Definitions</x:v>
      </x:c>
    </x:row>
    <x:row r="23" ht="24" customHeight="1">
      <x:c r="B23" s="22" t="str">
        <x:v>Contribution before allocated ads</x:v>
      </x:c>
      <x:c r="C23" s="22"/>
      <x:c r="D23" s="23" t="n">
        <x:f>IF(OR($D$13=0,$D$14&lt;&gt;$D$13),"n.a.",IF(COUNT('Orders'!Q8:Q27)&lt;&gt;$D$13,"n.a.",SUM('Orders'!Q8:Q27)))</x:f>
        <x:v>172.3</x:v>
      </x:c>
      <x:c r="E23" s="2"/>
      <x:c r="F23" s="2"/>
      <x:c r="G23" s="2" t="str">
        <x:v>Gross booked = discounted item revenue + shipping charged.</x:v>
      </x:c>
    </x:row>
    <x:row r="24" ht="24" customHeight="1">
      <x:c r="B24" s="2" t="str">
        <x:v>Allocated Etsy Ads</x:v>
      </x:c>
      <x:c r="C24" s="2"/>
      <x:c r="D24" s="15" t="n">
        <x:f>IF(OR($D$13=0,$D$14&lt;&gt;$D$13),"n.a.",IF(COUNT('Orders'!R8:R27)&lt;&gt;$D$13,"n.a.",SUM('Orders'!R8:R27)))</x:f>
        <x:v>36.1</x:v>
      </x:c>
      <x:c r="E24" s="2"/>
      <x:c r="F24" s="2"/>
      <x:c r="G24" s="2" t="str">
        <x:v>Net revenue = gross booked − refunds, all excluding tax.</x:v>
      </x:c>
    </x:row>
    <x:row r="25" ht="24" customHeight="1">
      <x:c r="B25" s="24" t="str">
        <x:v>Contribution after allocated ads</x:v>
      </x:c>
      <x:c r="C25" s="24"/>
      <x:c r="D25" s="25" t="n">
        <x:f>IF(OR($D$13=0,$D$14&lt;&gt;$D$13),"n.a.",IF(COUNT('Orders'!S8:S27)&lt;&gt;$D$13,"n.a.",SUM('Orders'!S8:S27)))</x:f>
        <x:v>136.20000000000002</x:v>
      </x:c>
      <x:c r="E25" s="2"/>
      <x:c r="F25" s="2"/>
      <x:c r="G25" s="2" t="str">
        <x:v>Labour = minutes ÷ 60 × the one editable hourly rate.</x:v>
      </x:c>
    </x:row>
    <x:row r="26" ht="24" customHeight="1">
      <x:c r="B26" s="18" t="str">
        <x:v>Contribution margin</x:v>
      </x:c>
      <x:c r="C26" s="18"/>
      <x:c r="D26" s="19" t="n">
        <x:f>IF(AND(ISNUMBER(D25),ISNUMBER(D17),D17&gt;0),D25/D17,"n.a.")</x:f>
        <x:v>0.21482649842271295</x:v>
      </x:c>
      <x:c r="E26" s="2"/>
      <x:c r="F26" s="2"/>
      <x:c r="G26" s="2" t="str">
        <x:v>Margin = after-ads contribution ÷ net revenue; n.a. if net ≤ 0.</x:v>
      </x:c>
    </x:row>
    <x:row r="27" ht="24" customHeight="1">
      <x:c r="B27" s="18" t="str">
        <x:v>Share of whole-shop gross</x:v>
      </x:c>
      <x:c r="C27" s="18"/>
      <x:c r="D27" s="19" t="n">
        <x:f>IF(AND(ISNUMBER(D15),ISNUMBER(D9),D9&gt;0,D9&gt;=D15),D15/D9,"n.a.")</x:f>
        <x:v>0.12033333333333333</x:v>
      </x:c>
      <x:c r="E27" s="2"/>
      <x:c r="F27" s="2"/>
      <x:c r="G27" s="2"/>
    </x:row>
    <x:row r="28" ht="24" customHeight="1">
      <x:c r="B28" s="2" t="str">
        <x:v>Orders with negative contribution</x:v>
      </x:c>
      <x:c r="C28" s="2"/>
      <x:c r="D28" s="16" t="n">
        <x:f>IF(COUNT('Orders'!S8:S27)&lt;&gt;$D$13,"n.a.",IF($D$13=0,"n.a.",COUNTIFS('Orders'!S8:S27,"&lt;0")))</x:f>
        <x:v>6</x:v>
      </x:c>
      <x:c r="E28" s="2"/>
      <x:c r="F28" s="2"/>
      <x:c r="G28" s="8" t="str">
        <x:v>Unknown or invalid data</x:v>
      </x:c>
    </x:row>
    <x:row r="29" ht="24" customHeight="1">
      <x:c r="B29" s="2"/>
      <x:c r="C29" s="2"/>
      <x:c r="D29" s="2"/>
      <x:c r="E29" s="2"/>
      <x:c r="F29" s="2"/>
      <x:c r="G29" s="2" t="str">
        <x:v>Any incomplete entered row makes sample totals n.a.</x:v>
      </x:c>
    </x:row>
    <x:row r="30" ht="24" customHeight="1">
      <x:c r="B30" s="2"/>
      <x:c r="C30" s="2"/>
      <x:c r="D30" s="2"/>
      <x:c r="E30" s="2"/>
      <x:c r="F30" s="2"/>
      <x:c r="G30" s="2" t="str">
        <x:v>Correct duplicate IDs, missing sources and out-of-period dates.</x:v>
      </x:c>
    </x:row>
    <x:row r="31" ht="24" customHeight="1">
      <x:c r="B31" s="2"/>
      <x:c r="C31" s="2"/>
      <x:c r="D31" s="2"/>
      <x:c r="E31" s="2"/>
      <x:c r="F31" s="2"/>
      <x:c r="G31" s="2" t="str">
        <x:v>Whole-shop gross must be at least the sample gross.</x:v>
      </x:c>
    </x:row>
    <x:row r="32" ht="24" customHeight="1">
      <x:c r="B32" s="2"/>
      <x:c r="C32" s="2"/>
      <x:c r="D32" s="2"/>
      <x:c r="E32" s="2"/>
      <x:c r="F32" s="2"/>
      <x:c r="G32" s="2"/>
    </x:row>
    <x:row r="33" ht="24" customHeight="1">
      <x:c r="B33" s="2"/>
      <x:c r="C33" s="2"/>
      <x:c r="D33" s="2"/>
      <x:c r="E33" s="2"/>
      <x:c r="F33" s="2"/>
      <x:c r="G33" s="2" t="str">
        <x:v>Sources: all source references and amounts are FICTIONAL.</x:v>
      </x:c>
    </x:row>
    <x:row r="34" ht="24" customHeight="1">
      <x:c r="B34" s="2"/>
      <x:c r="C34" s="2"/>
      <x:c r="D34" s="2"/>
      <x:c r="E34" s="2"/>
      <x:c r="F34" s="2"/>
      <x:c r="G34" s="2" t="str">
        <x:v>Blue amber cells are editable. Dash = known zero; n.a. = unavailable.</x:v>
      </x:c>
    </x:row>
  </x:sheetData>
  <x:conditionalFormatting sqref="D15:D28">
    <x:cfRule type="containsText" dxfId="0" priority="1" operator="containsText" text="n.a."/>
  </x:conditionalFormatting>
  <x:conditionalFormatting sqref="D25:D25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9" hidden="0" customWidth="1"/>
    <x:col min="4" max="4" width="16" hidden="0" customWidth="1"/>
    <x:col min="5" max="5" width="16" hidden="0" customWidth="1"/>
    <x:col min="6" max="6" width="14" hidden="0" customWidth="1"/>
    <x:col min="7" max="7" width="18" hidden="0" customWidth="1"/>
    <x:col min="8" max="8" width="20" hidden="0" customWidth="1"/>
    <x:col min="9" max="9" width="14" hidden="0" customWidth="1"/>
    <x:col min="10" max="10" width="14" hidden="0" customWidth="1"/>
    <x:col min="11" max="11" width="16" hidden="0" customWidth="1"/>
    <x:col min="12" max="12" width="20" hidden="0" customWidth="1"/>
    <x:col min="13" max="13" width="66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5" hidden="0" customWidth="1"/>
    <x:col min="21" max="21" width="32" hidden="0" customWidth="1"/>
  </x:cols>
  <x:sheetData>
    <x:row r="2" ht="24" customHeight="1">
      <x:c r="A2" s="3" t="str">
        <x:v>Orders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6" t="str">
        <x:v>SIMULATED. All 20 orders, fees, costs and source references are fictional.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6" t="str">
        <x:v>Amounts are USD, excluding pass-through tax. Costs must not overlap. Net fees include credits and exclude Etsy Ads.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8" t="str">
        <x:v>Editable order inputs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 t="str">
        <x:v>Calculated contribution</x:v>
      </x:c>
      <x:c r="O6" s="8"/>
      <x:c r="P6" s="8"/>
      <x:c r="Q6" s="8"/>
      <x:c r="R6" s="8"/>
      <x:c r="S6" s="8"/>
      <x:c r="T6" s="8"/>
      <x:c r="U6" s="2"/>
    </x:row>
    <x:row r="7" ht="38" customHeight="1">
      <x:c r="A7" s="29" t="str">
        <x:v>Order ID</x:v>
      </x:c>
      <x:c r="B7" s="29" t="str">
        <x:v>Order date</x:v>
      </x:c>
      <x:c r="C7" s="29" t="str">
        <x:v>Product group</x:v>
      </x:c>
      <x:c r="D7" s="29" t="str">
        <x:v>Item revenue</x:v>
      </x:c>
      <x:c r="E7" s="29" t="str">
        <x:v>Shipping charged</x:v>
      </x:c>
      <x:c r="F7" s="29" t="str">
        <x:v>Refunds</x:v>
      </x:c>
      <x:c r="G7" s="29" t="str">
        <x:v>Net platform fees</x:v>
      </x:c>
      <x:c r="H7" s="29" t="str">
        <x:v>Materials / production</x:v>
      </x:c>
      <x:c r="I7" s="29" t="str">
        <x:v>Packaging</x:v>
      </x:c>
      <x:c r="J7" s="29" t="str">
        <x:v>Postage</x:v>
      </x:c>
      <x:c r="K7" s="29" t="str">
        <x:v>Labour minutes</x:v>
      </x:c>
      <x:c r="L7" s="29" t="str">
        <x:v>Source ref</x:v>
      </x:c>
      <x:c r="M7" s="29" t="str">
        <x:v>Notes</x:v>
      </x:c>
      <x:c r="N7" s="29" t="str">
        <x:v>Gross booked</x:v>
      </x:c>
      <x:c r="O7" s="29" t="str">
        <x:v>Net revenue</x:v>
      </x:c>
      <x:c r="P7" s="29" t="str">
        <x:v>Labour cost</x:v>
      </x:c>
      <x:c r="Q7" s="29" t="str">
        <x:v>Before ads</x:v>
      </x:c>
      <x:c r="R7" s="29" t="str">
        <x:v>Allocated ads</x:v>
      </x:c>
      <x:c r="S7" s="29" t="str">
        <x:v>After ads</x:v>
      </x:c>
      <x:c r="T7" s="29" t="str">
        <x:v>Margin</x:v>
      </x:c>
      <x:c r="U7" s="29" t="str">
        <x:v>Input readiness</x:v>
      </x:c>
    </x:row>
    <x:row r="8" ht="28" customHeight="1">
      <x:c r="A8" s="10" t="str">
        <x:v>SIM-001</x:v>
      </x:c>
      <x:c r="B8" s="30" t="d">
        <x:v>2026-09-11T00:00:00.000Z</x:v>
      </x:c>
      <x:c r="C8" s="10" t="str">
        <x:v>Art print</x:v>
      </x:c>
      <x:c r="D8" s="35" t="n">
        <x:v>32</x:v>
      </x:c>
      <x:c r="E8" s="35" t="n">
        <x:v>5</x:v>
      </x:c>
      <x:c r="F8" s="35" t="n">
        <x:v>0</x:v>
      </x:c>
      <x:c r="G8" s="35" t="n">
        <x:v>4.1</x:v>
      </x:c>
      <x:c r="H8" s="35" t="n">
        <x:v>8</x:v>
      </x:c>
      <x:c r="I8" s="35" t="n">
        <x:v>1.2</x:v>
      </x:c>
      <x:c r="J8" s="35" t="n">
        <x:v>5.4</x:v>
      </x:c>
      <x:c r="K8" s="36" t="n">
        <x:v>18</x:v>
      </x:c>
      <x:c r="L8" s="10" t="str">
        <x:v>FICTIONAL-001</x:v>
      </x:c>
      <x:c r="M8" s="10" t="str">
        <x:v>Standard fulfilled order</x:v>
      </x:c>
      <x:c r="N8" s="38" t="n">
        <x:f>IF($U8="Unused","",IF($U8&lt;&gt;"Complete","n.a.",SUM(D8:E8)))</x:f>
        <x:v>37</x:v>
      </x:c>
      <x:c r="O8" s="38" t="n">
        <x:f>IF(ISNUMBER(N8),N8-F8,IF($U8="Unused","","n.a."))</x:f>
        <x:v>37</x:v>
      </x:c>
      <x:c r="P8" s="41" t="n">
        <x:f>IF($U8="Unused","",IF($U8&lt;&gt;"Complete","n.a.",K8/60*'Review'!$D$8))</x:f>
        <x:v>5.3999999999999995</x:v>
      </x:c>
      <x:c r="Q8" s="38" t="n">
        <x:f>IF(AND(ISNUMBER(O8),ISNUMBER(P8)),O8-SUM(G8:J8)-P8,IF($U8="Unused","","n.a."))</x:f>
        <x:v>12.900000000000002</x:v>
      </x:c>
      <x:c r="R8" s="41" t="n">
        <x:f>IF($U8="Unused","",IF($U8&lt;&gt;"Complete","n.a.",IF(AND(ISNUMBER('Review'!$D$9),'Review'!$D$9&gt;0,ISNUMBER('Review'!$D$10),'Review'!$D$10&gt;=0,COUNTIFS($U$8:$U$27,"Complete")+COUNTIFS($U$8:$U$27,"Unused")=20,'Review'!$D$9&gt;=SUM($N$8:$N$27)),N8/'Review'!$D$9*'Review'!$D$10,"n.a.")))</x:f>
        <x:v>1.85</x:v>
      </x:c>
      <x:c r="S8" s="38" t="n">
        <x:f>IF(AND(ISNUMBER(Q8),ISNUMBER(R8)),Q8-R8,IF($U8="Unused","","n.a."))</x:f>
        <x:v>11.050000000000002</x:v>
      </x:c>
      <x:c r="T8" s="42" t="n">
        <x:f>IF($U8="Unused","",IF(AND(ISNUMBER(S8),ISNUMBER(O8),O8&gt;0),S8/O8,"n.a."))</x:f>
        <x:v>0.2986486486486487</x:v>
      </x:c>
      <x:c r="U8" s="40" t="str">
        <x:f>IF(COUNTA(A8:M8)=0,"Unused",IF(A8="","Missing order ID",IF(COUNTIFS($A$8:$A$27,A8)&gt;1,"Duplicate order ID",IF(OR(NOT(ISNUMBER('Review'!$D$6)),NOT(ISNUMBER('Review'!$D$7)),'Review'!$D$7&lt;'Review'!$D$6),"Invalid period",IF(NOT(ISNUMBER(B8)),"Missing/invalid date",IF(OR(B8&lt;'Review'!$D$6,B8&gt;'Review'!$D$7),"Outside period",IF(OR(C8="",L8=""),"Missing group/source",IF(COUNT(D8:K8)&lt;&gt;8,"Missing/nonnumeric amount",IF(OR(D8&lt;0,E8&lt;0,F8&lt;0,H8&lt;0,I8&lt;0,J8&lt;0,K8&lt;0),"Negative input",IF(OR(NOT(ISNUMBER('Review'!$D$8)),'Review'!$D$8&lt;0),"Missing/invalid labour rate","Complete"))))))))))</x:f>
        <x:v>Complete</x:v>
      </x:c>
    </x:row>
    <x:row r="9" ht="28" customHeight="1">
      <x:c r="A9" s="10" t="str">
        <x:v>SIM-002</x:v>
      </x:c>
      <x:c r="B9" s="30" t="d">
        <x:v>2026-09-12T00:00:00.000Z</x:v>
      </x:c>
      <x:c r="C9" s="10" t="str">
        <x:v>Sticker set</x:v>
      </x:c>
      <x:c r="D9" s="35" t="n">
        <x:v>12</x:v>
      </x:c>
      <x:c r="E9" s="35" t="n">
        <x:v>4</x:v>
      </x:c>
      <x:c r="F9" s="35" t="n">
        <x:v>0</x:v>
      </x:c>
      <x:c r="G9" s="35" t="n">
        <x:v>1.8</x:v>
      </x:c>
      <x:c r="H9" s="35" t="n">
        <x:v>2.4</x:v>
      </x:c>
      <x:c r="I9" s="35" t="n">
        <x:v>0.5</x:v>
      </x:c>
      <x:c r="J9" s="35" t="n">
        <x:v>4.8</x:v>
      </x:c>
      <x:c r="K9" s="36" t="n">
        <x:v>8</x:v>
      </x:c>
      <x:c r="L9" s="10" t="str">
        <x:v>FICTIONAL-002</x:v>
      </x:c>
      <x:c r="M9" s="10" t="str">
        <x:v>Small order with paid shipping</x:v>
      </x:c>
      <x:c r="N9" s="38" t="n">
        <x:f>IF($U9="Unused","",IF($U9&lt;&gt;"Complete","n.a.",SUM(D9:E9)))</x:f>
        <x:v>16</x:v>
      </x:c>
      <x:c r="O9" s="38" t="n">
        <x:f>IF(ISNUMBER(N9),N9-F9,IF($U9="Unused","","n.a."))</x:f>
        <x:v>16</x:v>
      </x:c>
      <x:c r="P9" s="41" t="n">
        <x:f>IF($U9="Unused","",IF($U9&lt;&gt;"Complete","n.a.",K9/60*'Review'!$D$8))</x:f>
        <x:v>2.4</x:v>
      </x:c>
      <x:c r="Q9" s="38" t="n">
        <x:f>IF(AND(ISNUMBER(O9),ISNUMBER(P9)),O9-SUM(G9:J9)-P9,IF($U9="Unused","","n.a."))</x:f>
        <x:v>4.1</x:v>
      </x:c>
      <x:c r="R9" s="41" t="n">
        <x:f>IF($U9="Unused","",IF($U9&lt;&gt;"Complete","n.a.",IF(AND(ISNUMBER('Review'!$D$9),'Review'!$D$9&gt;0,ISNUMBER('Review'!$D$10),'Review'!$D$10&gt;=0,COUNTIFS($U$8:$U$27,"Complete")+COUNTIFS($U$8:$U$27,"Unused")=20,'Review'!$D$9&gt;=SUM($N$8:$N$27)),N9/'Review'!$D$9*'Review'!$D$10,"n.a.")))</x:f>
        <x:v>0.7999999999999999</x:v>
      </x:c>
      <x:c r="S9" s="38" t="n">
        <x:f>IF(AND(ISNUMBER(Q9),ISNUMBER(R9)),Q9-R9,IF($U9="Unused","","n.a."))</x:f>
        <x:v>3.3</x:v>
      </x:c>
      <x:c r="T9" s="42" t="n">
        <x:f>IF($U9="Unused","",IF(AND(ISNUMBER(S9),ISNUMBER(O9),O9&gt;0),S9/O9,"n.a."))</x:f>
        <x:v>0.20625</x:v>
      </x:c>
      <x:c r="U9" s="40" t="str">
        <x:f>IF(COUNTA(A9:M9)=0,"Unused",IF(A9="","Missing order ID",IF(COUNTIFS($A$8:$A$27,A9)&gt;1,"Duplicate order ID",IF(OR(NOT(ISNUMBER('Review'!$D$6)),NOT(ISNUMBER('Review'!$D$7)),'Review'!$D$7&lt;'Review'!$D$6),"Invalid period",IF(NOT(ISNUMBER(B9)),"Missing/invalid date",IF(OR(B9&lt;'Review'!$D$6,B9&gt;'Review'!$D$7),"Outside period",IF(OR(C9="",L9=""),"Missing group/source",IF(COUNT(D9:K9)&lt;&gt;8,"Missing/nonnumeric amount",IF(OR(D9&lt;0,E9&lt;0,F9&lt;0,H9&lt;0,I9&lt;0,J9&lt;0,K9&lt;0),"Negative input",IF(OR(NOT(ISNUMBER('Review'!$D$8)),'Review'!$D$8&lt;0),"Missing/invalid labour rate","Complete"))))))))))</x:f>
        <x:v>Complete</x:v>
      </x:c>
    </x:row>
    <x:row r="10" ht="28" customHeight="1">
      <x:c r="A10" s="10" t="str">
        <x:v>SIM-003</x:v>
      </x:c>
      <x:c r="B10" s="30" t="d">
        <x:v>2026-09-13T00:00:00.000Z</x:v>
      </x:c>
      <x:c r="C10" s="10" t="str">
        <x:v>Mini print (local pickup)</x:v>
      </x:c>
      <x:c r="D10" s="35" t="n">
        <x:v>15</x:v>
      </x:c>
      <x:c r="E10" s="35" t="n">
        <x:v>0</x:v>
      </x:c>
      <x:c r="F10" s="35" t="n">
        <x:v>0</x:v>
      </x:c>
      <x:c r="G10" s="35" t="n">
        <x:v>1.45</x:v>
      </x:c>
      <x:c r="H10" s="35" t="n">
        <x:v>1.2</x:v>
      </x:c>
      <x:c r="I10" s="35" t="n">
        <x:v>0.25</x:v>
      </x:c>
      <x:c r="J10" s="35" t="n">
        <x:v>0</x:v>
      </x:c>
      <x:c r="K10" s="36" t="n">
        <x:v>5</x:v>
      </x:c>
      <x:c r="L10" s="10" t="str">
        <x:v>FICTIONAL-003</x:v>
      </x:c>
      <x:c r="M10" s="10" t="str">
        <x:v>Local pickup; known zero shipping and postage</x:v>
      </x:c>
      <x:c r="N10" s="38" t="n">
        <x:f>IF($U10="Unused","",IF($U10&lt;&gt;"Complete","n.a.",SUM(D10:E10)))</x:f>
        <x:v>15</x:v>
      </x:c>
      <x:c r="O10" s="38" t="n">
        <x:f>IF(ISNUMBER(N10),N10-F10,IF($U10="Unused","","n.a."))</x:f>
        <x:v>15</x:v>
      </x:c>
      <x:c r="P10" s="41" t="n">
        <x:f>IF($U10="Unused","",IF($U10&lt;&gt;"Complete","n.a.",K10/60*'Review'!$D$8))</x:f>
        <x:v>1.5</x:v>
      </x:c>
      <x:c r="Q10" s="38" t="n">
        <x:f>IF(AND(ISNUMBER(O10),ISNUMBER(P10)),O10-SUM(G10:J10)-P10,IF($U10="Unused","","n.a."))</x:f>
        <x:v>10.6</x:v>
      </x:c>
      <x:c r="R10" s="41" t="n">
        <x:f>IF($U10="Unused","",IF($U10&lt;&gt;"Complete","n.a.",IF(AND(ISNUMBER('Review'!$D$9),'Review'!$D$9&gt;0,ISNUMBER('Review'!$D$10),'Review'!$D$10&gt;=0,COUNTIFS($U$8:$U$27,"Complete")+COUNTIFS($U$8:$U$27,"Unused")=20,'Review'!$D$9&gt;=SUM($N$8:$N$27)),N10/'Review'!$D$9*'Review'!$D$10,"n.a.")))</x:f>
        <x:v>0.75</x:v>
      </x:c>
      <x:c r="S10" s="38" t="n">
        <x:f>IF(AND(ISNUMBER(Q10),ISNUMBER(R10)),Q10-R10,IF($U10="Unused","","n.a."))</x:f>
        <x:v>9.85</x:v>
      </x:c>
      <x:c r="T10" s="42" t="n">
        <x:f>IF($U10="Unused","",IF(AND(ISNUMBER(S10),ISNUMBER(O10),O10&gt;0),S10/O10,"n.a."))</x:f>
        <x:v>0.6566666666666666</x:v>
      </x:c>
      <x:c r="U10" s="40" t="str">
        <x:f>IF(COUNTA(A10:M10)=0,"Unused",IF(A10="","Missing order ID",IF(COUNTIFS($A$8:$A$27,A10)&gt;1,"Duplicate order ID",IF(OR(NOT(ISNUMBER('Review'!$D$6)),NOT(ISNUMBER('Review'!$D$7)),'Review'!$D$7&lt;'Review'!$D$6),"Invalid period",IF(NOT(ISNUMBER(B10)),"Missing/invalid date",IF(OR(B10&lt;'Review'!$D$6,B10&gt;'Review'!$D$7),"Outside period",IF(OR(C10="",L10=""),"Missing group/source",IF(COUNT(D10:K10)&lt;&gt;8,"Missing/nonnumeric amount",IF(OR(D10&lt;0,E10&lt;0,F10&lt;0,H10&lt;0,I10&lt;0,J10&lt;0,K10&lt;0),"Negative input",IF(OR(NOT(ISNUMBER('Review'!$D$8)),'Review'!$D$8&lt;0),"Missing/invalid labour rate","Complete"))))))))))</x:f>
        <x:v>Complete</x:v>
      </x:c>
    </x:row>
    <x:row r="11" ht="28" customHeight="1">
      <x:c r="A11" s="10" t="str">
        <x:v>SIM-004</x:v>
      </x:c>
      <x:c r="B11" s="30" t="d">
        <x:v>2026-09-14T00:00:00.000Z</x:v>
      </x:c>
      <x:c r="C11" s="10" t="str">
        <x:v>Wire jewellery</x:v>
      </x:c>
      <x:c r="D11" s="35" t="n">
        <x:v>48</x:v>
      </x:c>
      <x:c r="E11" s="35" t="n">
        <x:v>5</x:v>
      </x:c>
      <x:c r="F11" s="35" t="n">
        <x:v>0</x:v>
      </x:c>
      <x:c r="G11" s="35" t="n">
        <x:v>5.65</x:v>
      </x:c>
      <x:c r="H11" s="35" t="n">
        <x:v>12</x:v>
      </x:c>
      <x:c r="I11" s="35" t="n">
        <x:v>1.4</x:v>
      </x:c>
      <x:c r="J11" s="35" t="n">
        <x:v>5.5</x:v>
      </x:c>
      <x:c r="K11" s="36" t="n">
        <x:v>50</x:v>
      </x:c>
      <x:c r="L11" s="10" t="str">
        <x:v>FICTIONAL-004</x:v>
      </x:c>
      <x:c r="M11" s="10" t="str">
        <x:v>Long making time</x:v>
      </x:c>
      <x:c r="N11" s="38" t="n">
        <x:f>IF($U11="Unused","",IF($U11&lt;&gt;"Complete","n.a.",SUM(D11:E11)))</x:f>
        <x:v>53</x:v>
      </x:c>
      <x:c r="O11" s="38" t="n">
        <x:f>IF(ISNUMBER(N11),N11-F11,IF($U11="Unused","","n.a."))</x:f>
        <x:v>53</x:v>
      </x:c>
      <x:c r="P11" s="41" t="n">
        <x:f>IF($U11="Unused","",IF($U11&lt;&gt;"Complete","n.a.",K11/60*'Review'!$D$8))</x:f>
        <x:v>15</x:v>
      </x:c>
      <x:c r="Q11" s="38" t="n">
        <x:f>IF(AND(ISNUMBER(O11),ISNUMBER(P11)),O11-SUM(G11:J11)-P11,IF($U11="Unused","","n.a."))</x:f>
        <x:v>13.450000000000003</x:v>
      </x:c>
      <x:c r="R11" s="41" t="n">
        <x:f>IF($U11="Unused","",IF($U11&lt;&gt;"Complete","n.a.",IF(AND(ISNUMBER('Review'!$D$9),'Review'!$D$9&gt;0,ISNUMBER('Review'!$D$10),'Review'!$D$10&gt;=0,COUNTIFS($U$8:$U$27,"Complete")+COUNTIFS($U$8:$U$27,"Unused")=20,'Review'!$D$9&gt;=SUM($N$8:$N$27)),N11/'Review'!$D$9*'Review'!$D$10,"n.a.")))</x:f>
        <x:v>2.65</x:v>
      </x:c>
      <x:c r="S11" s="38" t="n">
        <x:f>IF(AND(ISNUMBER(Q11),ISNUMBER(R11)),Q11-R11,IF($U11="Unused","","n.a."))</x:f>
        <x:v>10.800000000000002</x:v>
      </x:c>
      <x:c r="T11" s="42" t="n">
        <x:f>IF($U11="Unused","",IF(AND(ISNUMBER(S11),ISNUMBER(O11),O11&gt;0),S11/O11,"n.a."))</x:f>
        <x:v>0.20377358490566042</x:v>
      </x:c>
      <x:c r="U11" s="40" t="str">
        <x:f>IF(COUNTA(A11:M11)=0,"Unused",IF(A11="","Missing order ID",IF(COUNTIFS($A$8:$A$27,A11)&gt;1,"Duplicate order ID",IF(OR(NOT(ISNUMBER('Review'!$D$6)),NOT(ISNUMBER('Review'!$D$7)),'Review'!$D$7&lt;'Review'!$D$6),"Invalid period",IF(NOT(ISNUMBER(B11)),"Missing/invalid date",IF(OR(B11&lt;'Review'!$D$6,B11&gt;'Review'!$D$7),"Outside period",IF(OR(C11="",L11=""),"Missing group/source",IF(COUNT(D11:K11)&lt;&gt;8,"Missing/nonnumeric amount",IF(OR(D11&lt;0,E11&lt;0,F11&lt;0,H11&lt;0,I11&lt;0,J11&lt;0,K11&lt;0),"Negative input",IF(OR(NOT(ISNUMBER('Review'!$D$8)),'Review'!$D$8&lt;0),"Missing/invalid labour rate","Complete"))))))))))</x:f>
        <x:v>Complete</x:v>
      </x:c>
    </x:row>
    <x:row r="12" ht="28" customHeight="1">
      <x:c r="A12" s="10" t="str">
        <x:v>SIM-005</x:v>
      </x:c>
      <x:c r="B12" s="30" t="d">
        <x:v>2026-09-15T00:00:00.000Z</x:v>
      </x:c>
      <x:c r="C12" s="10" t="str">
        <x:v>Art print</x:v>
      </x:c>
      <x:c r="D12" s="35" t="n">
        <x:v>36</x:v>
      </x:c>
      <x:c r="E12" s="35" t="n">
        <x:v>0</x:v>
      </x:c>
      <x:c r="F12" s="35" t="n">
        <x:v>0</x:v>
      </x:c>
      <x:c r="G12" s="35" t="n">
        <x:v>4.2</x:v>
      </x:c>
      <x:c r="H12" s="35" t="n">
        <x:v>9</x:v>
      </x:c>
      <x:c r="I12" s="35" t="n">
        <x:v>1.2</x:v>
      </x:c>
      <x:c r="J12" s="35" t="n">
        <x:v>5.8</x:v>
      </x:c>
      <x:c r="K12" s="36" t="n">
        <x:v>20</x:v>
      </x:c>
      <x:c r="L12" s="10" t="str">
        <x:v>FICTIONAL-005</x:v>
      </x:c>
      <x:c r="M12" s="10" t="str">
        <x:v>Seller absorbs postage</x:v>
      </x:c>
      <x:c r="N12" s="38" t="n">
        <x:f>IF($U12="Unused","",IF($U12&lt;&gt;"Complete","n.a.",SUM(D12:E12)))</x:f>
        <x:v>36</x:v>
      </x:c>
      <x:c r="O12" s="38" t="n">
        <x:f>IF(ISNUMBER(N12),N12-F12,IF($U12="Unused","","n.a."))</x:f>
        <x:v>36</x:v>
      </x:c>
      <x:c r="P12" s="41" t="n">
        <x:f>IF($U12="Unused","",IF($U12&lt;&gt;"Complete","n.a.",K12/60*'Review'!$D$8))</x:f>
        <x:v>6</x:v>
      </x:c>
      <x:c r="Q12" s="38" t="n">
        <x:f>IF(AND(ISNUMBER(O12),ISNUMBER(P12)),O12-SUM(G12:J12)-P12,IF($U12="Unused","","n.a."))</x:f>
        <x:v>9.8</x:v>
      </x:c>
      <x:c r="R12" s="41" t="n">
        <x:f>IF($U12="Unused","",IF($U12&lt;&gt;"Complete","n.a.",IF(AND(ISNUMBER('Review'!$D$9),'Review'!$D$9&gt;0,ISNUMBER('Review'!$D$10),'Review'!$D$10&gt;=0,COUNTIFS($U$8:$U$27,"Complete")+COUNTIFS($U$8:$U$27,"Unused")=20,'Review'!$D$9&gt;=SUM($N$8:$N$27)),N12/'Review'!$D$9*'Review'!$D$10,"n.a.")))</x:f>
        <x:v>1.8</x:v>
      </x:c>
      <x:c r="S12" s="38" t="n">
        <x:f>IF(AND(ISNUMBER(Q12),ISNUMBER(R12)),Q12-R12,IF($U12="Unused","","n.a."))</x:f>
        <x:v>8</x:v>
      </x:c>
      <x:c r="T12" s="42" t="n">
        <x:f>IF($U12="Unused","",IF(AND(ISNUMBER(S12),ISNUMBER(O12),O12&gt;0),S12/O12,"n.a."))</x:f>
        <x:v>0.2222222222222222</x:v>
      </x:c>
      <x:c r="U12" s="40" t="str">
        <x:f>IF(COUNTA(A12:M12)=0,"Unused",IF(A12="","Missing order ID",IF(COUNTIFS($A$8:$A$27,A12)&gt;1,"Duplicate order ID",IF(OR(NOT(ISNUMBER('Review'!$D$6)),NOT(ISNUMBER('Review'!$D$7)),'Review'!$D$7&lt;'Review'!$D$6),"Invalid period",IF(NOT(ISNUMBER(B12)),"Missing/invalid date",IF(OR(B12&lt;'Review'!$D$6,B12&gt;'Review'!$D$7),"Outside period",IF(OR(C12="",L12=""),"Missing group/source",IF(COUNT(D12:K12)&lt;&gt;8,"Missing/nonnumeric amount",IF(OR(D12&lt;0,E12&lt;0,F12&lt;0,H12&lt;0,I12&lt;0,J12&lt;0,K12&lt;0),"Negative input",IF(OR(NOT(ISNUMBER('Review'!$D$8)),'Review'!$D$8&lt;0),"Missing/invalid labour rate","Complete"))))))))))</x:f>
        <x:v>Complete</x:v>
      </x:c>
    </x:row>
    <x:row r="13" ht="28" customHeight="1">
      <x:c r="A13" s="10" t="str">
        <x:v>SIM-006</x:v>
      </x:c>
      <x:c r="B13" s="30" t="d">
        <x:v>2026-09-16T00:00:00.000Z</x:v>
      </x:c>
      <x:c r="C13" s="10" t="str">
        <x:v>Sticker set</x:v>
      </x:c>
      <x:c r="D13" s="35" t="n">
        <x:v>8</x:v>
      </x:c>
      <x:c r="E13" s="35" t="n">
        <x:v>4</x:v>
      </x:c>
      <x:c r="F13" s="35" t="n">
        <x:v>0</x:v>
      </x:c>
      <x:c r="G13" s="35" t="n">
        <x:v>1.5</x:v>
      </x:c>
      <x:c r="H13" s="35" t="n">
        <x:v>1.6</x:v>
      </x:c>
      <x:c r="I13" s="35" t="n">
        <x:v>0.6</x:v>
      </x:c>
      <x:c r="J13" s="35" t="n">
        <x:v>5.2</x:v>
      </x:c>
      <x:c r="K13" s="36" t="n">
        <x:v>10</x:v>
      </x:c>
      <x:c r="L13" s="10" t="str">
        <x:v>FICTIONAL-006</x:v>
      </x:c>
      <x:c r="M13" s="10" t="str">
        <x:v>Low order value</x:v>
      </x:c>
      <x:c r="N13" s="38" t="n">
        <x:f>IF($U13="Unused","",IF($U13&lt;&gt;"Complete","n.a.",SUM(D13:E13)))</x:f>
        <x:v>12</x:v>
      </x:c>
      <x:c r="O13" s="38" t="n">
        <x:f>IF(ISNUMBER(N13),N13-F13,IF($U13="Unused","","n.a."))</x:f>
        <x:v>12</x:v>
      </x:c>
      <x:c r="P13" s="41" t="n">
        <x:f>IF($U13="Unused","",IF($U13&lt;&gt;"Complete","n.a.",K13/60*'Review'!$D$8))</x:f>
        <x:v>3</x:v>
      </x:c>
      <x:c r="Q13" s="38" t="n">
        <x:f>IF(AND(ISNUMBER(O13),ISNUMBER(P13)),O13-SUM(G13:J13)-P13,IF($U13="Unused","","n.a."))</x:f>
        <x:v>0.09999999999999964</x:v>
      </x:c>
      <x:c r="R13" s="41" t="n">
        <x:f>IF($U13="Unused","",IF($U13&lt;&gt;"Complete","n.a.",IF(AND(ISNUMBER('Review'!$D$9),'Review'!$D$9&gt;0,ISNUMBER('Review'!$D$10),'Review'!$D$10&gt;=0,COUNTIFS($U$8:$U$27,"Complete")+COUNTIFS($U$8:$U$27,"Unused")=20,'Review'!$D$9&gt;=SUM($N$8:$N$27)),N13/'Review'!$D$9*'Review'!$D$10,"n.a.")))</x:f>
        <x:v>0.6</x:v>
      </x:c>
      <x:c r="S13" s="38" t="n">
        <x:f>IF(AND(ISNUMBER(Q13),ISNUMBER(R13)),Q13-R13,IF($U13="Unused","","n.a."))</x:f>
        <x:v>-0.5000000000000003</x:v>
      </x:c>
      <x:c r="T13" s="42" t="n">
        <x:f>IF($U13="Unused","",IF(AND(ISNUMBER(S13),ISNUMBER(O13),O13&gt;0),S13/O13,"n.a."))</x:f>
        <x:v>-0.04166666666666669</x:v>
      </x:c>
      <x:c r="U13" s="40" t="str">
        <x:f>IF(COUNTA(A13:M13)=0,"Unused",IF(A13="","Missing order ID",IF(COUNTIFS($A$8:$A$27,A13)&gt;1,"Duplicate order ID",IF(OR(NOT(ISNUMBER('Review'!$D$6)),NOT(ISNUMBER('Review'!$D$7)),'Review'!$D$7&lt;'Review'!$D$6),"Invalid period",IF(NOT(ISNUMBER(B13)),"Missing/invalid date",IF(OR(B13&lt;'Review'!$D$6,B13&gt;'Review'!$D$7),"Outside period",IF(OR(C13="",L13=""),"Missing group/source",IF(COUNT(D13:K13)&lt;&gt;8,"Missing/nonnumeric amount",IF(OR(D13&lt;0,E13&lt;0,F13&lt;0,H13&lt;0,I13&lt;0,J13&lt;0,K13&lt;0),"Negative input",IF(OR(NOT(ISNUMBER('Review'!$D$8)),'Review'!$D$8&lt;0),"Missing/invalid labour rate","Complete"))))))))))</x:f>
        <x:v>Complete</x:v>
      </x:c>
    </x:row>
    <x:row r="14" ht="28" customHeight="1">
      <x:c r="A14" s="10" t="str">
        <x:v>SIM-007</x:v>
      </x:c>
      <x:c r="B14" s="30" t="d">
        <x:v>2026-09-17T00:00:00.000Z</x:v>
      </x:c>
      <x:c r="C14" s="10" t="str">
        <x:v>Wire jewellery</x:v>
      </x:c>
      <x:c r="D14" s="35" t="n">
        <x:v>65</x:v>
      </x:c>
      <x:c r="E14" s="35" t="n">
        <x:v>6</x:v>
      </x:c>
      <x:c r="F14" s="35" t="n">
        <x:v>0</x:v>
      </x:c>
      <x:c r="G14" s="35" t="n">
        <x:v>7.3</x:v>
      </x:c>
      <x:c r="H14" s="35" t="n">
        <x:v>17</x:v>
      </x:c>
      <x:c r="I14" s="35" t="n">
        <x:v>1.8</x:v>
      </x:c>
      <x:c r="J14" s="35" t="n">
        <x:v>6.4</x:v>
      </x:c>
      <x:c r="K14" s="36" t="n">
        <x:v>65</x:v>
      </x:c>
      <x:c r="L14" s="10" t="str">
        <x:v>FICTIONAL-007</x:v>
      </x:c>
      <x:c r="M14" s="10" t="str">
        <x:v>Higher-value handmade order</x:v>
      </x:c>
      <x:c r="N14" s="38" t="n">
        <x:f>IF($U14="Unused","",IF($U14&lt;&gt;"Complete","n.a.",SUM(D14:E14)))</x:f>
        <x:v>71</x:v>
      </x:c>
      <x:c r="O14" s="38" t="n">
        <x:f>IF(ISNUMBER(N14),N14-F14,IF($U14="Unused","","n.a."))</x:f>
        <x:v>71</x:v>
      </x:c>
      <x:c r="P14" s="41" t="n">
        <x:f>IF($U14="Unused","",IF($U14&lt;&gt;"Complete","n.a.",K14/60*'Review'!$D$8))</x:f>
        <x:v>19.5</x:v>
      </x:c>
      <x:c r="Q14" s="38" t="n">
        <x:f>IF(AND(ISNUMBER(O14),ISNUMBER(P14)),O14-SUM(G14:J14)-P14,IF($U14="Unused","","n.a."))</x:f>
        <x:v>19</x:v>
      </x:c>
      <x:c r="R14" s="41" t="n">
        <x:f>IF($U14="Unused","",IF($U14&lt;&gt;"Complete","n.a.",IF(AND(ISNUMBER('Review'!$D$9),'Review'!$D$9&gt;0,ISNUMBER('Review'!$D$10),'Review'!$D$10&gt;=0,COUNTIFS($U$8:$U$27,"Complete")+COUNTIFS($U$8:$U$27,"Unused")=20,'Review'!$D$9&gt;=SUM($N$8:$N$27)),N14/'Review'!$D$9*'Review'!$D$10,"n.a.")))</x:f>
        <x:v>3.55</x:v>
      </x:c>
      <x:c r="S14" s="38" t="n">
        <x:f>IF(AND(ISNUMBER(Q14),ISNUMBER(R14)),Q14-R14,IF($U14="Unused","","n.a."))</x:f>
        <x:v>15.45</x:v>
      </x:c>
      <x:c r="T14" s="42" t="n">
        <x:f>IF($U14="Unused","",IF(AND(ISNUMBER(S14),ISNUMBER(O14),O14&gt;0),S14/O14,"n.a."))</x:f>
        <x:v>0.2176056338028169</x:v>
      </x:c>
      <x:c r="U14" s="40" t="str">
        <x:f>IF(COUNTA(A14:M14)=0,"Unused",IF(A14="","Missing order ID",IF(COUNTIFS($A$8:$A$27,A14)&gt;1,"Duplicate order ID",IF(OR(NOT(ISNUMBER('Review'!$D$6)),NOT(ISNUMBER('Review'!$D$7)),'Review'!$D$7&lt;'Review'!$D$6),"Invalid period",IF(NOT(ISNUMBER(B14)),"Missing/invalid date",IF(OR(B14&lt;'Review'!$D$6,B14&gt;'Review'!$D$7),"Outside period",IF(OR(C14="",L14=""),"Missing group/source",IF(COUNT(D14:K14)&lt;&gt;8,"Missing/nonnumeric amount",IF(OR(D14&lt;0,E14&lt;0,F14&lt;0,H14&lt;0,I14&lt;0,J14&lt;0,K14&lt;0),"Negative input",IF(OR(NOT(ISNUMBER('Review'!$D$8)),'Review'!$D$8&lt;0),"Missing/invalid labour rate","Complete"))))))))))</x:f>
        <x:v>Complete</x:v>
      </x:c>
    </x:row>
    <x:row r="15" ht="28" customHeight="1">
      <x:c r="A15" s="10" t="str">
        <x:v>SIM-008</x:v>
      </x:c>
      <x:c r="B15" s="30" t="d">
        <x:v>2026-09-18T00:00:00.000Z</x:v>
      </x:c>
      <x:c r="C15" s="10" t="str">
        <x:v>Art print</x:v>
      </x:c>
      <x:c r="D15" s="35" t="n">
        <x:v>25</x:v>
      </x:c>
      <x:c r="E15" s="35" t="n">
        <x:v>5</x:v>
      </x:c>
      <x:c r="F15" s="35" t="n">
        <x:v>30</x:v>
      </x:c>
      <x:c r="G15" s="35" t="n">
        <x:v>0.75</x:v>
      </x:c>
      <x:c r="H15" s="35" t="n">
        <x:v>8</x:v>
      </x:c>
      <x:c r="I15" s="35" t="n">
        <x:v>1</x:v>
      </x:c>
      <x:c r="J15" s="35" t="n">
        <x:v>5</x:v>
      </x:c>
      <x:c r="K15" s="36" t="n">
        <x:v>20</x:v>
      </x:c>
      <x:c r="L15" s="10" t="str">
        <x:v>FICTIONAL-008</x:v>
      </x:c>
      <x:c r="M15" s="10" t="str">
        <x:v>Full refund after fulfilment; unrecovered costs</x:v>
      </x:c>
      <x:c r="N15" s="38" t="n">
        <x:f>IF($U15="Unused","",IF($U15&lt;&gt;"Complete","n.a.",SUM(D15:E15)))</x:f>
        <x:v>30</x:v>
      </x:c>
      <x:c r="O15" s="38" t="n">
        <x:f>IF(ISNUMBER(N15),N15-F15,IF($U15="Unused","","n.a."))</x:f>
        <x:v>0</x:v>
      </x:c>
      <x:c r="P15" s="41" t="n">
        <x:f>IF($U15="Unused","",IF($U15&lt;&gt;"Complete","n.a.",K15/60*'Review'!$D$8))</x:f>
        <x:v>6</x:v>
      </x:c>
      <x:c r="Q15" s="38" t="n">
        <x:f>IF(AND(ISNUMBER(O15),ISNUMBER(P15)),O15-SUM(G15:J15)-P15,IF($U15="Unused","","n.a."))</x:f>
        <x:v>-20.75</x:v>
      </x:c>
      <x:c r="R15" s="41" t="n">
        <x:f>IF($U15="Unused","",IF($U15&lt;&gt;"Complete","n.a.",IF(AND(ISNUMBER('Review'!$D$9),'Review'!$D$9&gt;0,ISNUMBER('Review'!$D$10),'Review'!$D$10&gt;=0,COUNTIFS($U$8:$U$27,"Complete")+COUNTIFS($U$8:$U$27,"Unused")=20,'Review'!$D$9&gt;=SUM($N$8:$N$27)),N15/'Review'!$D$9*'Review'!$D$10,"n.a.")))</x:f>
        <x:v>1.5</x:v>
      </x:c>
      <x:c r="S15" s="38" t="n">
        <x:f>IF(AND(ISNUMBER(Q15),ISNUMBER(R15)),Q15-R15,IF($U15="Unused","","n.a."))</x:f>
        <x:v>-22.25</x:v>
      </x:c>
      <x:c r="T15" s="42" t="str">
        <x:f>IF($U15="Unused","",IF(AND(ISNUMBER(S15),ISNUMBER(O15),O15&gt;0),S15/O15,"n.a."))</x:f>
        <x:v>n.a.</x:v>
      </x:c>
      <x:c r="U15" s="40" t="str">
        <x:f>IF(COUNTA(A15:M15)=0,"Unused",IF(A15="","Missing order ID",IF(COUNTIFS($A$8:$A$27,A15)&gt;1,"Duplicate order ID",IF(OR(NOT(ISNUMBER('Review'!$D$6)),NOT(ISNUMBER('Review'!$D$7)),'Review'!$D$7&lt;'Review'!$D$6),"Invalid period",IF(NOT(ISNUMBER(B15)),"Missing/invalid date",IF(OR(B15&lt;'Review'!$D$6,B15&gt;'Review'!$D$7),"Outside period",IF(OR(C15="",L15=""),"Missing group/source",IF(COUNT(D15:K15)&lt;&gt;8,"Missing/nonnumeric amount",IF(OR(D15&lt;0,E15&lt;0,F15&lt;0,H15&lt;0,I15&lt;0,J15&lt;0,K15&lt;0),"Negative input",IF(OR(NOT(ISNUMBER('Review'!$D$8)),'Review'!$D$8&lt;0),"Missing/invalid labour rate","Complete"))))))))))</x:f>
        <x:v>Complete</x:v>
      </x:c>
    </x:row>
    <x:row r="16" ht="28" customHeight="1">
      <x:c r="A16" s="10" t="str">
        <x:v>SIM-009</x:v>
      </x:c>
      <x:c r="B16" s="30" t="d">
        <x:v>2026-09-19T00:00:00.000Z</x:v>
      </x:c>
      <x:c r="C16" s="10" t="str">
        <x:v>Mini print (local pickup)</x:v>
      </x:c>
      <x:c r="D16" s="35" t="n">
        <x:v>22</x:v>
      </x:c>
      <x:c r="E16" s="35" t="n">
        <x:v>0</x:v>
      </x:c>
      <x:c r="F16" s="35" t="n">
        <x:v>0</x:v>
      </x:c>
      <x:c r="G16" s="35" t="n">
        <x:v>2.1</x:v>
      </x:c>
      <x:c r="H16" s="35" t="n">
        <x:v>1.2</x:v>
      </x:c>
      <x:c r="I16" s="35" t="n">
        <x:v>0.25</x:v>
      </x:c>
      <x:c r="J16" s="35" t="n">
        <x:v>0</x:v>
      </x:c>
      <x:c r="K16" s="36" t="n">
        <x:v>5</x:v>
      </x:c>
      <x:c r="L16" s="10" t="str">
        <x:v>FICTIONAL-009</x:v>
      </x:c>
      <x:c r="M16" s="10" t="str">
        <x:v>Local pickup; known zero shipping and postage</x:v>
      </x:c>
      <x:c r="N16" s="38" t="n">
        <x:f>IF($U16="Unused","",IF($U16&lt;&gt;"Complete","n.a.",SUM(D16:E16)))</x:f>
        <x:v>22</x:v>
      </x:c>
      <x:c r="O16" s="38" t="n">
        <x:f>IF(ISNUMBER(N16),N16-F16,IF($U16="Unused","","n.a."))</x:f>
        <x:v>22</x:v>
      </x:c>
      <x:c r="P16" s="41" t="n">
        <x:f>IF($U16="Unused","",IF($U16&lt;&gt;"Complete","n.a.",K16/60*'Review'!$D$8))</x:f>
        <x:v>1.5</x:v>
      </x:c>
      <x:c r="Q16" s="38" t="n">
        <x:f>IF(AND(ISNUMBER(O16),ISNUMBER(P16)),O16-SUM(G16:J16)-P16,IF($U16="Unused","","n.a."))</x:f>
        <x:v>16.95</x:v>
      </x:c>
      <x:c r="R16" s="41" t="n">
        <x:f>IF($U16="Unused","",IF($U16&lt;&gt;"Complete","n.a.",IF(AND(ISNUMBER('Review'!$D$9),'Review'!$D$9&gt;0,ISNUMBER('Review'!$D$10),'Review'!$D$10&gt;=0,COUNTIFS($U$8:$U$27,"Complete")+COUNTIFS($U$8:$U$27,"Unused")=20,'Review'!$D$9&gt;=SUM($N$8:$N$27)),N16/'Review'!$D$9*'Review'!$D$10,"n.a.")))</x:f>
        <x:v>1.1</x:v>
      </x:c>
      <x:c r="S16" s="38" t="n">
        <x:f>IF(AND(ISNUMBER(Q16),ISNUMBER(R16)),Q16-R16,IF($U16="Unused","","n.a."))</x:f>
        <x:v>15.85</x:v>
      </x:c>
      <x:c r="T16" s="42" t="n">
        <x:f>IF($U16="Unused","",IF(AND(ISNUMBER(S16),ISNUMBER(O16),O16&gt;0),S16/O16,"n.a."))</x:f>
        <x:v>0.7204545454545455</x:v>
      </x:c>
      <x:c r="U16" s="40" t="str">
        <x:f>IF(COUNTA(A16:M16)=0,"Unused",IF(A16="","Missing order ID",IF(COUNTIFS($A$8:$A$27,A16)&gt;1,"Duplicate order ID",IF(OR(NOT(ISNUMBER('Review'!$D$6)),NOT(ISNUMBER('Review'!$D$7)),'Review'!$D$7&lt;'Review'!$D$6),"Invalid period",IF(NOT(ISNUMBER(B16)),"Missing/invalid date",IF(OR(B16&lt;'Review'!$D$6,B16&gt;'Review'!$D$7),"Outside period",IF(OR(C16="",L16=""),"Missing group/source",IF(COUNT(D16:K16)&lt;&gt;8,"Missing/nonnumeric amount",IF(OR(D16&lt;0,E16&lt;0,F16&lt;0,H16&lt;0,I16&lt;0,J16&lt;0,K16&lt;0),"Negative input",IF(OR(NOT(ISNUMBER('Review'!$D$8)),'Review'!$D$8&lt;0),"Missing/invalid labour rate","Complete"))))))))))</x:f>
        <x:v>Complete</x:v>
      </x:c>
    </x:row>
    <x:row r="17" ht="28" customHeight="1">
      <x:c r="A17" s="10" t="str">
        <x:v>SIM-010</x:v>
      </x:c>
      <x:c r="B17" s="30" t="d">
        <x:v>2026-09-20T00:00:00.000Z</x:v>
      </x:c>
      <x:c r="C17" s="10" t="str">
        <x:v>Sticker set</x:v>
      </x:c>
      <x:c r="D17" s="35" t="n">
        <x:v>18</x:v>
      </x:c>
      <x:c r="E17" s="35" t="n">
        <x:v>5</x:v>
      </x:c>
      <x:c r="F17" s="35" t="n">
        <x:v>0</x:v>
      </x:c>
      <x:c r="G17" s="35" t="n">
        <x:v>2.4</x:v>
      </x:c>
      <x:c r="H17" s="35" t="n">
        <x:v>4</x:v>
      </x:c>
      <x:c r="I17" s="35" t="n">
        <x:v>0.6</x:v>
      </x:c>
      <x:c r="J17" s="35" t="n">
        <x:v>5.7</x:v>
      </x:c>
      <x:c r="K17" s="36" t="n">
        <x:v>12</x:v>
      </x:c>
      <x:c r="L17" s="10" t="str">
        <x:v>FICTIONAL-010</x:v>
      </x:c>
      <x:c r="M17" s="10" t="str">
        <x:v>Multi-pack order</x:v>
      </x:c>
      <x:c r="N17" s="38" t="n">
        <x:f>IF($U17="Unused","",IF($U17&lt;&gt;"Complete","n.a.",SUM(D17:E17)))</x:f>
        <x:v>23</x:v>
      </x:c>
      <x:c r="O17" s="38" t="n">
        <x:f>IF(ISNUMBER(N17),N17-F17,IF($U17="Unused","","n.a."))</x:f>
        <x:v>23</x:v>
      </x:c>
      <x:c r="P17" s="41" t="n">
        <x:f>IF($U17="Unused","",IF($U17&lt;&gt;"Complete","n.a.",K17/60*'Review'!$D$8))</x:f>
        <x:v>3.6</x:v>
      </x:c>
      <x:c r="Q17" s="38" t="n">
        <x:f>IF(AND(ISNUMBER(O17),ISNUMBER(P17)),O17-SUM(G17:J17)-P17,IF($U17="Unused","","n.a."))</x:f>
        <x:v>6.700000000000001</x:v>
      </x:c>
      <x:c r="R17" s="41" t="n">
        <x:f>IF($U17="Unused","",IF($U17&lt;&gt;"Complete","n.a.",IF(AND(ISNUMBER('Review'!$D$9),'Review'!$D$9&gt;0,ISNUMBER('Review'!$D$10),'Review'!$D$10&gt;=0,COUNTIFS($U$8:$U$27,"Complete")+COUNTIFS($U$8:$U$27,"Unused")=20,'Review'!$D$9&gt;=SUM($N$8:$N$27)),N17/'Review'!$D$9*'Review'!$D$10,"n.a.")))</x:f>
        <x:v>1.15</x:v>
      </x:c>
      <x:c r="S17" s="38" t="n">
        <x:f>IF(AND(ISNUMBER(Q17),ISNUMBER(R17)),Q17-R17,IF($U17="Unused","","n.a."))</x:f>
        <x:v>5.550000000000001</x:v>
      </x:c>
      <x:c r="T17" s="42" t="n">
        <x:f>IF($U17="Unused","",IF(AND(ISNUMBER(S17),ISNUMBER(O17),O17&gt;0),S17/O17,"n.a."))</x:f>
        <x:v>0.24130434782608698</x:v>
      </x:c>
      <x:c r="U17" s="40" t="str">
        <x:f>IF(COUNTA(A17:M17)=0,"Unused",IF(A17="","Missing order ID",IF(COUNTIFS($A$8:$A$27,A17)&gt;1,"Duplicate order ID",IF(OR(NOT(ISNUMBER('Review'!$D$6)),NOT(ISNUMBER('Review'!$D$7)),'Review'!$D$7&lt;'Review'!$D$6),"Invalid period",IF(NOT(ISNUMBER(B17)),"Missing/invalid date",IF(OR(B17&lt;'Review'!$D$6,B17&gt;'Review'!$D$7),"Outside period",IF(OR(C17="",L17=""),"Missing group/source",IF(COUNT(D17:K17)&lt;&gt;8,"Missing/nonnumeric amount",IF(OR(D17&lt;0,E17&lt;0,F17&lt;0,H17&lt;0,I17&lt;0,J17&lt;0,K17&lt;0),"Negative input",IF(OR(NOT(ISNUMBER('Review'!$D$8)),'Review'!$D$8&lt;0),"Missing/invalid labour rate","Complete"))))))))))</x:f>
        <x:v>Complete</x:v>
      </x:c>
    </x:row>
    <x:row r="18" ht="28" customHeight="1">
      <x:c r="A18" s="10" t="str">
        <x:v>SIM-011</x:v>
      </x:c>
      <x:c r="B18" s="30" t="d">
        <x:v>2026-09-21T00:00:00.000Z</x:v>
      </x:c>
      <x:c r="C18" s="10" t="str">
        <x:v>Art print</x:v>
      </x:c>
      <x:c r="D18" s="35" t="n">
        <x:v>40</x:v>
      </x:c>
      <x:c r="E18" s="35" t="n">
        <x:v>6</x:v>
      </x:c>
      <x:c r="F18" s="35" t="n">
        <x:v>0</x:v>
      </x:c>
      <x:c r="G18" s="35" t="n">
        <x:v>5</x:v>
      </x:c>
      <x:c r="H18" s="35" t="n">
        <x:v>11</x:v>
      </x:c>
      <x:c r="I18" s="35" t="n">
        <x:v>1.4</x:v>
      </x:c>
      <x:c r="J18" s="35" t="n">
        <x:v>7.2</x:v>
      </x:c>
      <x:c r="K18" s="36" t="n">
        <x:v>25</x:v>
      </x:c>
      <x:c r="L18" s="10" t="str">
        <x:v>FICTIONAL-011</x:v>
      </x:c>
      <x:c r="M18" s="10" t="str">
        <x:v>Larger parcel</x:v>
      </x:c>
      <x:c r="N18" s="38" t="n">
        <x:f>IF($U18="Unused","",IF($U18&lt;&gt;"Complete","n.a.",SUM(D18:E18)))</x:f>
        <x:v>46</x:v>
      </x:c>
      <x:c r="O18" s="38" t="n">
        <x:f>IF(ISNUMBER(N18),N18-F18,IF($U18="Unused","","n.a."))</x:f>
        <x:v>46</x:v>
      </x:c>
      <x:c r="P18" s="41" t="n">
        <x:f>IF($U18="Unused","",IF($U18&lt;&gt;"Complete","n.a.",K18/60*'Review'!$D$8))</x:f>
        <x:v>7.5</x:v>
      </x:c>
      <x:c r="Q18" s="38" t="n">
        <x:f>IF(AND(ISNUMBER(O18),ISNUMBER(P18)),O18-SUM(G18:J18)-P18,IF($U18="Unused","","n.a."))</x:f>
        <x:v>13.900000000000002</x:v>
      </x:c>
      <x:c r="R18" s="41" t="n">
        <x:f>IF($U18="Unused","",IF($U18&lt;&gt;"Complete","n.a.",IF(AND(ISNUMBER('Review'!$D$9),'Review'!$D$9&gt;0,ISNUMBER('Review'!$D$10),'Review'!$D$10&gt;=0,COUNTIFS($U$8:$U$27,"Complete")+COUNTIFS($U$8:$U$27,"Unused")=20,'Review'!$D$9&gt;=SUM($N$8:$N$27)),N18/'Review'!$D$9*'Review'!$D$10,"n.a.")))</x:f>
        <x:v>2.3</x:v>
      </x:c>
      <x:c r="S18" s="38" t="n">
        <x:f>IF(AND(ISNUMBER(Q18),ISNUMBER(R18)),Q18-R18,IF($U18="Unused","","n.a."))</x:f>
        <x:v>11.600000000000001</x:v>
      </x:c>
      <x:c r="T18" s="42" t="n">
        <x:f>IF($U18="Unused","",IF(AND(ISNUMBER(S18),ISNUMBER(O18),O18&gt;0),S18/O18,"n.a."))</x:f>
        <x:v>0.2521739130434783</x:v>
      </x:c>
      <x:c r="U18" s="40" t="str">
        <x:f>IF(COUNTA(A18:M18)=0,"Unused",IF(A18="","Missing order ID",IF(COUNTIFS($A$8:$A$27,A18)&gt;1,"Duplicate order ID",IF(OR(NOT(ISNUMBER('Review'!$D$6)),NOT(ISNUMBER('Review'!$D$7)),'Review'!$D$7&lt;'Review'!$D$6),"Invalid period",IF(NOT(ISNUMBER(B18)),"Missing/invalid date",IF(OR(B18&lt;'Review'!$D$6,B18&gt;'Review'!$D$7),"Outside period",IF(OR(C18="",L18=""),"Missing group/source",IF(COUNT(D18:K18)&lt;&gt;8,"Missing/nonnumeric amount",IF(OR(D18&lt;0,E18&lt;0,F18&lt;0,H18&lt;0,I18&lt;0,J18&lt;0,K18&lt;0),"Negative input",IF(OR(NOT(ISNUMBER('Review'!$D$8)),'Review'!$D$8&lt;0),"Missing/invalid labour rate","Complete"))))))))))</x:f>
        <x:v>Complete</x:v>
      </x:c>
    </x:row>
    <x:row r="19" ht="28" customHeight="1">
      <x:c r="A19" s="10" t="str">
        <x:v>SIM-012</x:v>
      </x:c>
      <x:c r="B19" s="30" t="d">
        <x:v>2026-09-22T00:00:00.000Z</x:v>
      </x:c>
      <x:c r="C19" s="10" t="str">
        <x:v>Wire jewellery</x:v>
      </x:c>
      <x:c r="D19" s="35" t="n">
        <x:v>46</x:v>
      </x:c>
      <x:c r="E19" s="35" t="n">
        <x:v>6</x:v>
      </x:c>
      <x:c r="F19" s="35" t="n">
        <x:v>10</x:v>
      </x:c>
      <x:c r="G19" s="35" t="n">
        <x:v>4.8</x:v>
      </x:c>
      <x:c r="H19" s="35" t="n">
        <x:v>16</x:v>
      </x:c>
      <x:c r="I19" s="35" t="n">
        <x:v>1.2</x:v>
      </x:c>
      <x:c r="J19" s="35" t="n">
        <x:v>7.5</x:v>
      </x:c>
      <x:c r="K19" s="36" t="n">
        <x:v>35</x:v>
      </x:c>
      <x:c r="L19" s="10" t="str">
        <x:v>FICTIONAL-012</x:v>
      </x:c>
      <x:c r="M19" s="10" t="str">
        <x:v>Partial refund of 10 excluding tax</x:v>
      </x:c>
      <x:c r="N19" s="38" t="n">
        <x:f>IF($U19="Unused","",IF($U19&lt;&gt;"Complete","n.a.",SUM(D19:E19)))</x:f>
        <x:v>52</x:v>
      </x:c>
      <x:c r="O19" s="38" t="n">
        <x:f>IF(ISNUMBER(N19),N19-F19,IF($U19="Unused","","n.a."))</x:f>
        <x:v>42</x:v>
      </x:c>
      <x:c r="P19" s="41" t="n">
        <x:f>IF($U19="Unused","",IF($U19&lt;&gt;"Complete","n.a.",K19/60*'Review'!$D$8))</x:f>
        <x:v>10.5</x:v>
      </x:c>
      <x:c r="Q19" s="38" t="n">
        <x:f>IF(AND(ISNUMBER(O19),ISNUMBER(P19)),O19-SUM(G19:J19)-P19,IF($U19="Unused","","n.a."))</x:f>
        <x:v>2</x:v>
      </x:c>
      <x:c r="R19" s="41" t="n">
        <x:f>IF($U19="Unused","",IF($U19&lt;&gt;"Complete","n.a.",IF(AND(ISNUMBER('Review'!$D$9),'Review'!$D$9&gt;0,ISNUMBER('Review'!$D$10),'Review'!$D$10&gt;=0,COUNTIFS($U$8:$U$27,"Complete")+COUNTIFS($U$8:$U$27,"Unused")=20,'Review'!$D$9&gt;=SUM($N$8:$N$27)),N19/'Review'!$D$9*'Review'!$D$10,"n.a.")))</x:f>
        <x:v>2.6</x:v>
      </x:c>
      <x:c r="S19" s="38" t="n">
        <x:f>IF(AND(ISNUMBER(Q19),ISNUMBER(R19)),Q19-R19,IF($U19="Unused","","n.a."))</x:f>
        <x:v>-0.6000000000000001</x:v>
      </x:c>
      <x:c r="T19" s="42" t="n">
        <x:f>IF($U19="Unused","",IF(AND(ISNUMBER(S19),ISNUMBER(O19),O19&gt;0),S19/O19,"n.a."))</x:f>
        <x:v>-0.014285714285714287</x:v>
      </x:c>
      <x:c r="U19" s="40" t="str">
        <x:f>IF(COUNTA(A19:M19)=0,"Unused",IF(A19="","Missing order ID",IF(COUNTIFS($A$8:$A$27,A19)&gt;1,"Duplicate order ID",IF(OR(NOT(ISNUMBER('Review'!$D$6)),NOT(ISNUMBER('Review'!$D$7)),'Review'!$D$7&lt;'Review'!$D$6),"Invalid period",IF(NOT(ISNUMBER(B19)),"Missing/invalid date",IF(OR(B19&lt;'Review'!$D$6,B19&gt;'Review'!$D$7),"Outside period",IF(OR(C19="",L19=""),"Missing group/source",IF(COUNT(D19:K19)&lt;&gt;8,"Missing/nonnumeric amount",IF(OR(D19&lt;0,E19&lt;0,F19&lt;0,H19&lt;0,I19&lt;0,J19&lt;0,K19&lt;0),"Negative input",IF(OR(NOT(ISNUMBER('Review'!$D$8)),'Review'!$D$8&lt;0),"Missing/invalid labour rate","Complete"))))))))))</x:f>
        <x:v>Complete</x:v>
      </x:c>
    </x:row>
    <x:row r="20" ht="28" customHeight="1">
      <x:c r="A20" s="10" t="str">
        <x:v>SIM-013</x:v>
      </x:c>
      <x:c r="B20" s="30" t="d">
        <x:v>2026-09-23T00:00:00.000Z</x:v>
      </x:c>
      <x:c r="C20" s="10" t="str">
        <x:v>Mini print (local pickup)</x:v>
      </x:c>
      <x:c r="D20" s="35" t="n">
        <x:v>18</x:v>
      </x:c>
      <x:c r="E20" s="35" t="n">
        <x:v>0</x:v>
      </x:c>
      <x:c r="F20" s="35" t="n">
        <x:v>0</x:v>
      </x:c>
      <x:c r="G20" s="35" t="n">
        <x:v>1.8</x:v>
      </x:c>
      <x:c r="H20" s="35" t="n">
        <x:v>1.2</x:v>
      </x:c>
      <x:c r="I20" s="35" t="n">
        <x:v>0.25</x:v>
      </x:c>
      <x:c r="J20" s="35" t="n">
        <x:v>0</x:v>
      </x:c>
      <x:c r="K20" s="36" t="n">
        <x:v>5</x:v>
      </x:c>
      <x:c r="L20" s="10" t="str">
        <x:v>FICTIONAL-013</x:v>
      </x:c>
      <x:c r="M20" s="10" t="str">
        <x:v>Local pickup; known zero shipping and postage</x:v>
      </x:c>
      <x:c r="N20" s="38" t="n">
        <x:f>IF($U20="Unused","",IF($U20&lt;&gt;"Complete","n.a.",SUM(D20:E20)))</x:f>
        <x:v>18</x:v>
      </x:c>
      <x:c r="O20" s="38" t="n">
        <x:f>IF(ISNUMBER(N20),N20-F20,IF($U20="Unused","","n.a."))</x:f>
        <x:v>18</x:v>
      </x:c>
      <x:c r="P20" s="41" t="n">
        <x:f>IF($U20="Unused","",IF($U20&lt;&gt;"Complete","n.a.",K20/60*'Review'!$D$8))</x:f>
        <x:v>1.5</x:v>
      </x:c>
      <x:c r="Q20" s="38" t="n">
        <x:f>IF(AND(ISNUMBER(O20),ISNUMBER(P20)),O20-SUM(G20:J20)-P20,IF($U20="Unused","","n.a."))</x:f>
        <x:v>13.25</x:v>
      </x:c>
      <x:c r="R20" s="41" t="n">
        <x:f>IF($U20="Unused","",IF($U20&lt;&gt;"Complete","n.a.",IF(AND(ISNUMBER('Review'!$D$9),'Review'!$D$9&gt;0,ISNUMBER('Review'!$D$10),'Review'!$D$10&gt;=0,COUNTIFS($U$8:$U$27,"Complete")+COUNTIFS($U$8:$U$27,"Unused")=20,'Review'!$D$9&gt;=SUM($N$8:$N$27)),N20/'Review'!$D$9*'Review'!$D$10,"n.a.")))</x:f>
        <x:v>0.9</x:v>
      </x:c>
      <x:c r="S20" s="38" t="n">
        <x:f>IF(AND(ISNUMBER(Q20),ISNUMBER(R20)),Q20-R20,IF($U20="Unused","","n.a."))</x:f>
        <x:v>12.35</x:v>
      </x:c>
      <x:c r="T20" s="42" t="n">
        <x:f>IF($U20="Unused","",IF(AND(ISNUMBER(S20),ISNUMBER(O20),O20&gt;0),S20/O20,"n.a."))</x:f>
        <x:v>0.6861111111111111</x:v>
      </x:c>
      <x:c r="U20" s="40" t="str">
        <x:f>IF(COUNTA(A20:M20)=0,"Unused",IF(A20="","Missing order ID",IF(COUNTIFS($A$8:$A$27,A20)&gt;1,"Duplicate order ID",IF(OR(NOT(ISNUMBER('Review'!$D$6)),NOT(ISNUMBER('Review'!$D$7)),'Review'!$D$7&lt;'Review'!$D$6),"Invalid period",IF(NOT(ISNUMBER(B20)),"Missing/invalid date",IF(OR(B20&lt;'Review'!$D$6,B20&gt;'Review'!$D$7),"Outside period",IF(OR(C20="",L20=""),"Missing group/source",IF(COUNT(D20:K20)&lt;&gt;8,"Missing/nonnumeric amount",IF(OR(D20&lt;0,E20&lt;0,F20&lt;0,H20&lt;0,I20&lt;0,J20&lt;0,K20&lt;0),"Negative input",IF(OR(NOT(ISNUMBER('Review'!$D$8)),'Review'!$D$8&lt;0),"Missing/invalid labour rate","Complete"))))))))))</x:f>
        <x:v>Complete</x:v>
      </x:c>
    </x:row>
    <x:row r="21" ht="28" customHeight="1">
      <x:c r="A21" s="10" t="str">
        <x:v>SIM-014</x:v>
      </x:c>
      <x:c r="B21" s="30" t="d">
        <x:v>2026-09-24T00:00:00.000Z</x:v>
      </x:c>
      <x:c r="C21" s="10" t="str">
        <x:v>Art print</x:v>
      </x:c>
      <x:c r="D21" s="35" t="n">
        <x:v>55</x:v>
      </x:c>
      <x:c r="E21" s="35" t="n">
        <x:v>7</x:v>
      </x:c>
      <x:c r="F21" s="35" t="n">
        <x:v>0</x:v>
      </x:c>
      <x:c r="G21" s="35" t="n">
        <x:v>6.4</x:v>
      </x:c>
      <x:c r="H21" s="35" t="n">
        <x:v>15</x:v>
      </x:c>
      <x:c r="I21" s="35" t="n">
        <x:v>1.6</x:v>
      </x:c>
      <x:c r="J21" s="35" t="n">
        <x:v>8.2</x:v>
      </x:c>
      <x:c r="K21" s="36" t="n">
        <x:v>30</x:v>
      </x:c>
      <x:c r="L21" s="10" t="str">
        <x:v>FICTIONAL-014</x:v>
      </x:c>
      <x:c r="M21" s="10" t="str">
        <x:v>Premium print order</x:v>
      </x:c>
      <x:c r="N21" s="38" t="n">
        <x:f>IF($U21="Unused","",IF($U21&lt;&gt;"Complete","n.a.",SUM(D21:E21)))</x:f>
        <x:v>62</x:v>
      </x:c>
      <x:c r="O21" s="38" t="n">
        <x:f>IF(ISNUMBER(N21),N21-F21,IF($U21="Unused","","n.a."))</x:f>
        <x:v>62</x:v>
      </x:c>
      <x:c r="P21" s="41" t="n">
        <x:f>IF($U21="Unused","",IF($U21&lt;&gt;"Complete","n.a.",K21/60*'Review'!$D$8))</x:f>
        <x:v>9</x:v>
      </x:c>
      <x:c r="Q21" s="38" t="n">
        <x:f>IF(AND(ISNUMBER(O21),ISNUMBER(P21)),O21-SUM(G21:J21)-P21,IF($U21="Unused","","n.a."))</x:f>
        <x:v>21.8</x:v>
      </x:c>
      <x:c r="R21" s="41" t="n">
        <x:f>IF($U21="Unused","",IF($U21&lt;&gt;"Complete","n.a.",IF(AND(ISNUMBER('Review'!$D$9),'Review'!$D$9&gt;0,ISNUMBER('Review'!$D$10),'Review'!$D$10&gt;=0,COUNTIFS($U$8:$U$27,"Complete")+COUNTIFS($U$8:$U$27,"Unused")=20,'Review'!$D$9&gt;=SUM($N$8:$N$27)),N21/'Review'!$D$9*'Review'!$D$10,"n.a.")))</x:f>
        <x:v>3.1</x:v>
      </x:c>
      <x:c r="S21" s="38" t="n">
        <x:f>IF(AND(ISNUMBER(Q21),ISNUMBER(R21)),Q21-R21,IF($U21="Unused","","n.a."))</x:f>
        <x:v>18.7</x:v>
      </x:c>
      <x:c r="T21" s="42" t="n">
        <x:f>IF($U21="Unused","",IF(AND(ISNUMBER(S21),ISNUMBER(O21),O21&gt;0),S21/O21,"n.a."))</x:f>
        <x:v>0.3016129032258064</x:v>
      </x:c>
      <x:c r="U21" s="40" t="str">
        <x:f>IF(COUNTA(A21:M21)=0,"Unused",IF(A21="","Missing order ID",IF(COUNTIFS($A$8:$A$27,A21)&gt;1,"Duplicate order ID",IF(OR(NOT(ISNUMBER('Review'!$D$6)),NOT(ISNUMBER('Review'!$D$7)),'Review'!$D$7&lt;'Review'!$D$6),"Invalid period",IF(NOT(ISNUMBER(B21)),"Missing/invalid date",IF(OR(B21&lt;'Review'!$D$6,B21&gt;'Review'!$D$7),"Outside period",IF(OR(C21="",L21=""),"Missing group/source",IF(COUNT(D21:K21)&lt;&gt;8,"Missing/nonnumeric amount",IF(OR(D21&lt;0,E21&lt;0,F21&lt;0,H21&lt;0,I21&lt;0,J21&lt;0,K21&lt;0),"Negative input",IF(OR(NOT(ISNUMBER('Review'!$D$8)),'Review'!$D$8&lt;0),"Missing/invalid labour rate","Complete"))))))))))</x:f>
        <x:v>Complete</x:v>
      </x:c>
    </x:row>
    <x:row r="22" ht="28" customHeight="1">
      <x:c r="A22" s="10" t="str">
        <x:v>SIM-015</x:v>
      </x:c>
      <x:c r="B22" s="30" t="d">
        <x:v>2026-09-25T00:00:00.000Z</x:v>
      </x:c>
      <x:c r="C22" s="10" t="str">
        <x:v>Sticker set</x:v>
      </x:c>
      <x:c r="D22" s="35" t="n">
        <x:v>10</x:v>
      </x:c>
      <x:c r="E22" s="35" t="n">
        <x:v>0</x:v>
      </x:c>
      <x:c r="F22" s="35" t="n">
        <x:v>0</x:v>
      </x:c>
      <x:c r="G22" s="35" t="n">
        <x:v>1.6</x:v>
      </x:c>
      <x:c r="H22" s="35" t="n">
        <x:v>2.1</x:v>
      </x:c>
      <x:c r="I22" s="35" t="n">
        <x:v>0.6</x:v>
      </x:c>
      <x:c r="J22" s="35" t="n">
        <x:v>5.5</x:v>
      </x:c>
      <x:c r="K22" s="36" t="n">
        <x:v>12</x:v>
      </x:c>
      <x:c r="L22" s="10" t="str">
        <x:v>FICTIONAL-015</x:v>
      </x:c>
      <x:c r="M22" s="10" t="str">
        <x:v>Negative contribution after labour and postage</x:v>
      </x:c>
      <x:c r="N22" s="38" t="n">
        <x:f>IF($U22="Unused","",IF($U22&lt;&gt;"Complete","n.a.",SUM(D22:E22)))</x:f>
        <x:v>10</x:v>
      </x:c>
      <x:c r="O22" s="38" t="n">
        <x:f>IF(ISNUMBER(N22),N22-F22,IF($U22="Unused","","n.a."))</x:f>
        <x:v>10</x:v>
      </x:c>
      <x:c r="P22" s="41" t="n">
        <x:f>IF($U22="Unused","",IF($U22&lt;&gt;"Complete","n.a.",K22/60*'Review'!$D$8))</x:f>
        <x:v>3.6</x:v>
      </x:c>
      <x:c r="Q22" s="38" t="n">
        <x:f>IF(AND(ISNUMBER(O22),ISNUMBER(P22)),O22-SUM(G22:J22)-P22,IF($U22="Unused","","n.a."))</x:f>
        <x:v>-3.400000000000001</x:v>
      </x:c>
      <x:c r="R22" s="41" t="n">
        <x:f>IF($U22="Unused","",IF($U22&lt;&gt;"Complete","n.a.",IF(AND(ISNUMBER('Review'!$D$9),'Review'!$D$9&gt;0,ISNUMBER('Review'!$D$10),'Review'!$D$10&gt;=0,COUNTIFS($U$8:$U$27,"Complete")+COUNTIFS($U$8:$U$27,"Unused")=20,'Review'!$D$9&gt;=SUM($N$8:$N$27)),N22/'Review'!$D$9*'Review'!$D$10,"n.a.")))</x:f>
        <x:v>0.5</x:v>
      </x:c>
      <x:c r="S22" s="38" t="n">
        <x:f>IF(AND(ISNUMBER(Q22),ISNUMBER(R22)),Q22-R22,IF($U22="Unused","","n.a."))</x:f>
        <x:v>-3.900000000000001</x:v>
      </x:c>
      <x:c r="T22" s="42" t="n">
        <x:f>IF($U22="Unused","",IF(AND(ISNUMBER(S22),ISNUMBER(O22),O22&gt;0),S22/O22,"n.a."))</x:f>
        <x:v>-0.39000000000000007</x:v>
      </x:c>
      <x:c r="U22" s="40" t="str">
        <x:f>IF(COUNTA(A22:M22)=0,"Unused",IF(A22="","Missing order ID",IF(COUNTIFS($A$8:$A$27,A22)&gt;1,"Duplicate order ID",IF(OR(NOT(ISNUMBER('Review'!$D$6)),NOT(ISNUMBER('Review'!$D$7)),'Review'!$D$7&lt;'Review'!$D$6),"Invalid period",IF(NOT(ISNUMBER(B22)),"Missing/invalid date",IF(OR(B22&lt;'Review'!$D$6,B22&gt;'Review'!$D$7),"Outside period",IF(OR(C22="",L22=""),"Missing group/source",IF(COUNT(D22:K22)&lt;&gt;8,"Missing/nonnumeric amount",IF(OR(D22&lt;0,E22&lt;0,F22&lt;0,H22&lt;0,I22&lt;0,J22&lt;0,K22&lt;0),"Negative input",IF(OR(NOT(ISNUMBER('Review'!$D$8)),'Review'!$D$8&lt;0),"Missing/invalid labour rate","Complete"))))))))))</x:f>
        <x:v>Complete</x:v>
      </x:c>
    </x:row>
    <x:row r="23" ht="28" customHeight="1">
      <x:c r="A23" s="10" t="str">
        <x:v>SIM-016</x:v>
      </x:c>
      <x:c r="B23" s="30" t="d">
        <x:v>2026-09-26T00:00:00.000Z</x:v>
      </x:c>
      <x:c r="C23" s="10" t="str">
        <x:v>Wire jewellery</x:v>
      </x:c>
      <x:c r="D23" s="35" t="n">
        <x:v>20</x:v>
      </x:c>
      <x:c r="E23" s="35" t="n">
        <x:v>0</x:v>
      </x:c>
      <x:c r="F23" s="35" t="n">
        <x:v>20</x:v>
      </x:c>
      <x:c r="G23" s="35" t="n">
        <x:v>0</x:v>
      </x:c>
      <x:c r="H23" s="35" t="n">
        <x:v>0</x:v>
      </x:c>
      <x:c r="I23" s="35" t="n">
        <x:v>0</x:v>
      </x:c>
      <x:c r="J23" s="35" t="n">
        <x:v>0</x:v>
      </x:c>
      <x:c r="K23" s="36" t="n">
        <x:v>0</x:v>
      </x:c>
      <x:c r="L23" s="10" t="str">
        <x:v>FICTIONAL-016</x:v>
      </x:c>
      <x:c r="M23" s="10" t="str">
        <x:v>Cancelled before making; full refund and fees fully credited</x:v>
      </x:c>
      <x:c r="N23" s="38" t="n">
        <x:f>IF($U23="Unused","",IF($U23&lt;&gt;"Complete","n.a.",SUM(D23:E23)))</x:f>
        <x:v>20</x:v>
      </x:c>
      <x:c r="O23" s="38" t="n">
        <x:f>IF(ISNUMBER(N23),N23-F23,IF($U23="Unused","","n.a."))</x:f>
        <x:v>0</x:v>
      </x:c>
      <x:c r="P23" s="41" t="n">
        <x:f>IF($U23="Unused","",IF($U23&lt;&gt;"Complete","n.a.",K23/60*'Review'!$D$8))</x:f>
        <x:v>0</x:v>
      </x:c>
      <x:c r="Q23" s="38" t="n">
        <x:f>IF(AND(ISNUMBER(O23),ISNUMBER(P23)),O23-SUM(G23:J23)-P23,IF($U23="Unused","","n.a."))</x:f>
        <x:v>0</x:v>
      </x:c>
      <x:c r="R23" s="41" t="n">
        <x:f>IF($U23="Unused","",IF($U23&lt;&gt;"Complete","n.a.",IF(AND(ISNUMBER('Review'!$D$9),'Review'!$D$9&gt;0,ISNUMBER('Review'!$D$10),'Review'!$D$10&gt;=0,COUNTIFS($U$8:$U$27,"Complete")+COUNTIFS($U$8:$U$27,"Unused")=20,'Review'!$D$9&gt;=SUM($N$8:$N$27)),N23/'Review'!$D$9*'Review'!$D$10,"n.a.")))</x:f>
        <x:v>1</x:v>
      </x:c>
      <x:c r="S23" s="38" t="n">
        <x:f>IF(AND(ISNUMBER(Q23),ISNUMBER(R23)),Q23-R23,IF($U23="Unused","","n.a."))</x:f>
        <x:v>-1</x:v>
      </x:c>
      <x:c r="T23" s="42" t="str">
        <x:f>IF($U23="Unused","",IF(AND(ISNUMBER(S23),ISNUMBER(O23),O23&gt;0),S23/O23,"n.a."))</x:f>
        <x:v>n.a.</x:v>
      </x:c>
      <x:c r="U23" s="40" t="str">
        <x:f>IF(COUNTA(A23:M23)=0,"Unused",IF(A23="","Missing order ID",IF(COUNTIFS($A$8:$A$27,A23)&gt;1,"Duplicate order ID",IF(OR(NOT(ISNUMBER('Review'!$D$6)),NOT(ISNUMBER('Review'!$D$7)),'Review'!$D$7&lt;'Review'!$D$6),"Invalid period",IF(NOT(ISNUMBER(B23)),"Missing/invalid date",IF(OR(B23&lt;'Review'!$D$6,B23&gt;'Review'!$D$7),"Outside period",IF(OR(C23="",L23=""),"Missing group/source",IF(COUNT(D23:K23)&lt;&gt;8,"Missing/nonnumeric amount",IF(OR(D23&lt;0,E23&lt;0,F23&lt;0,H23&lt;0,I23&lt;0,J23&lt;0,K23&lt;0),"Negative input",IF(OR(NOT(ISNUMBER('Review'!$D$8)),'Review'!$D$8&lt;0),"Missing/invalid labour rate","Complete"))))))))))</x:f>
        <x:v>Complete</x:v>
      </x:c>
    </x:row>
    <x:row r="24" ht="28" customHeight="1">
      <x:c r="A24" s="10" t="str">
        <x:v>SIM-017</x:v>
      </x:c>
      <x:c r="B24" s="30" t="d">
        <x:v>2026-09-27T00:00:00.000Z</x:v>
      </x:c>
      <x:c r="C24" s="10" t="str">
        <x:v>Wire jewellery</x:v>
      </x:c>
      <x:c r="D24" s="35" t="n">
        <x:v>78</x:v>
      </x:c>
      <x:c r="E24" s="35" t="n">
        <x:v>6</x:v>
      </x:c>
      <x:c r="F24" s="35" t="n">
        <x:v>0</x:v>
      </x:c>
      <x:c r="G24" s="35" t="n">
        <x:v>8.6</x:v>
      </x:c>
      <x:c r="H24" s="35" t="n">
        <x:v>21</x:v>
      </x:c>
      <x:c r="I24" s="35" t="n">
        <x:v>1.9</x:v>
      </x:c>
      <x:c r="J24" s="35" t="n">
        <x:v>6.8</x:v>
      </x:c>
      <x:c r="K24" s="36" t="n">
        <x:v>75</x:v>
      </x:c>
      <x:c r="L24" s="10" t="str">
        <x:v>FICTIONAL-017</x:v>
      </x:c>
      <x:c r="M24" s="10" t="str">
        <x:v>High labour order</x:v>
      </x:c>
      <x:c r="N24" s="38" t="n">
        <x:f>IF($U24="Unused","",IF($U24&lt;&gt;"Complete","n.a.",SUM(D24:E24)))</x:f>
        <x:v>84</x:v>
      </x:c>
      <x:c r="O24" s="38" t="n">
        <x:f>IF(ISNUMBER(N24),N24-F24,IF($U24="Unused","","n.a."))</x:f>
        <x:v>84</x:v>
      </x:c>
      <x:c r="P24" s="41" t="n">
        <x:f>IF($U24="Unused","",IF($U24&lt;&gt;"Complete","n.a.",K24/60*'Review'!$D$8))</x:f>
        <x:v>22.5</x:v>
      </x:c>
      <x:c r="Q24" s="38" t="n">
        <x:f>IF(AND(ISNUMBER(O24),ISNUMBER(P24)),O24-SUM(G24:J24)-P24,IF($U24="Unused","","n.a."))</x:f>
        <x:v>23.200000000000003</x:v>
      </x:c>
      <x:c r="R24" s="41" t="n">
        <x:f>IF($U24="Unused","",IF($U24&lt;&gt;"Complete","n.a.",IF(AND(ISNUMBER('Review'!$D$9),'Review'!$D$9&gt;0,ISNUMBER('Review'!$D$10),'Review'!$D$10&gt;=0,COUNTIFS($U$8:$U$27,"Complete")+COUNTIFS($U$8:$U$27,"Unused")=20,'Review'!$D$9&gt;=SUM($N$8:$N$27)),N24/'Review'!$D$9*'Review'!$D$10,"n.a.")))</x:f>
        <x:v>4.2</x:v>
      </x:c>
      <x:c r="S24" s="38" t="n">
        <x:f>IF(AND(ISNUMBER(Q24),ISNUMBER(R24)),Q24-R24,IF($U24="Unused","","n.a."))</x:f>
        <x:v>19.000000000000004</x:v>
      </x:c>
      <x:c r="T24" s="42" t="n">
        <x:f>IF($U24="Unused","",IF(AND(ISNUMBER(S24),ISNUMBER(O24),O24&gt;0),S24/O24,"n.a."))</x:f>
        <x:v>0.22619047619047622</x:v>
      </x:c>
      <x:c r="U24" s="40" t="str">
        <x:f>IF(COUNTA(A24:M24)=0,"Unused",IF(A24="","Missing order ID",IF(COUNTIFS($A$8:$A$27,A24)&gt;1,"Duplicate order ID",IF(OR(NOT(ISNUMBER('Review'!$D$6)),NOT(ISNUMBER('Review'!$D$7)),'Review'!$D$7&lt;'Review'!$D$6),"Invalid period",IF(NOT(ISNUMBER(B24)),"Missing/invalid date",IF(OR(B24&lt;'Review'!$D$6,B24&gt;'Review'!$D$7),"Outside period",IF(OR(C24="",L24=""),"Missing group/source",IF(COUNT(D24:K24)&lt;&gt;8,"Missing/nonnumeric amount",IF(OR(D24&lt;0,E24&lt;0,F24&lt;0,H24&lt;0,I24&lt;0,J24&lt;0,K24&lt;0),"Negative input",IF(OR(NOT(ISNUMBER('Review'!$D$8)),'Review'!$D$8&lt;0),"Missing/invalid labour rate","Complete"))))))))))</x:f>
        <x:v>Complete</x:v>
      </x:c>
    </x:row>
    <x:row r="25" ht="28" customHeight="1">
      <x:c r="A25" s="10" t="str">
        <x:v>SIM-018</x:v>
      </x:c>
      <x:c r="B25" s="30" t="d">
        <x:v>2026-09-28T00:00:00.000Z</x:v>
      </x:c>
      <x:c r="C25" s="10" t="str">
        <x:v>Art print</x:v>
      </x:c>
      <x:c r="D25" s="35" t="n">
        <x:v>20</x:v>
      </x:c>
      <x:c r="E25" s="35" t="n">
        <x:v>4</x:v>
      </x:c>
      <x:c r="F25" s="35" t="n">
        <x:v>24</x:v>
      </x:c>
      <x:c r="G25" s="35" t="n">
        <x:v>-0.25</x:v>
      </x:c>
      <x:c r="H25" s="35" t="n">
        <x:v>5</x:v>
      </x:c>
      <x:c r="I25" s="35" t="n">
        <x:v>0.6</x:v>
      </x:c>
      <x:c r="J25" s="35" t="n">
        <x:v>4</x:v>
      </x:c>
      <x:c r="K25" s="36" t="n">
        <x:v>10</x:v>
      </x:c>
      <x:c r="L25" s="10" t="str">
        <x:v>FICTIONAL-018</x:v>
      </x:c>
      <x:c r="M25" s="10" t="str">
        <x:v>Full refund; net fees negative after fictional credit</x:v>
      </x:c>
      <x:c r="N25" s="38" t="n">
        <x:f>IF($U25="Unused","",IF($U25&lt;&gt;"Complete","n.a.",SUM(D25:E25)))</x:f>
        <x:v>24</x:v>
      </x:c>
      <x:c r="O25" s="38" t="n">
        <x:f>IF(ISNUMBER(N25),N25-F25,IF($U25="Unused","","n.a."))</x:f>
        <x:v>0</x:v>
      </x:c>
      <x:c r="P25" s="41" t="n">
        <x:f>IF($U25="Unused","",IF($U25&lt;&gt;"Complete","n.a.",K25/60*'Review'!$D$8))</x:f>
        <x:v>3</x:v>
      </x:c>
      <x:c r="Q25" s="38" t="n">
        <x:f>IF(AND(ISNUMBER(O25),ISNUMBER(P25)),O25-SUM(G25:J25)-P25,IF($U25="Unused","","n.a."))</x:f>
        <x:v>-12.35</x:v>
      </x:c>
      <x:c r="R25" s="41" t="n">
        <x:f>IF($U25="Unused","",IF($U25&lt;&gt;"Complete","n.a.",IF(AND(ISNUMBER('Review'!$D$9),'Review'!$D$9&gt;0,ISNUMBER('Review'!$D$10),'Review'!$D$10&gt;=0,COUNTIFS($U$8:$U$27,"Complete")+COUNTIFS($U$8:$U$27,"Unused")=20,'Review'!$D$9&gt;=SUM($N$8:$N$27)),N25/'Review'!$D$9*'Review'!$D$10,"n.a.")))</x:f>
        <x:v>1.2</x:v>
      </x:c>
      <x:c r="S25" s="38" t="n">
        <x:f>IF(AND(ISNUMBER(Q25),ISNUMBER(R25)),Q25-R25,IF($U25="Unused","","n.a."))</x:f>
        <x:v>-13.549999999999999</x:v>
      </x:c>
      <x:c r="T25" s="42" t="str">
        <x:f>IF($U25="Unused","",IF(AND(ISNUMBER(S25),ISNUMBER(O25),O25&gt;0),S25/O25,"n.a."))</x:f>
        <x:v>n.a.</x:v>
      </x:c>
      <x:c r="U25" s="40" t="str">
        <x:f>IF(COUNTA(A25:M25)=0,"Unused",IF(A25="","Missing order ID",IF(COUNTIFS($A$8:$A$27,A25)&gt;1,"Duplicate order ID",IF(OR(NOT(ISNUMBER('Review'!$D$6)),NOT(ISNUMBER('Review'!$D$7)),'Review'!$D$7&lt;'Review'!$D$6),"Invalid period",IF(NOT(ISNUMBER(B25)),"Missing/invalid date",IF(OR(B25&lt;'Review'!$D$6,B25&gt;'Review'!$D$7),"Outside period",IF(OR(C25="",L25=""),"Missing group/source",IF(COUNT(D25:K25)&lt;&gt;8,"Missing/nonnumeric amount",IF(OR(D25&lt;0,E25&lt;0,F25&lt;0,H25&lt;0,I25&lt;0,J25&lt;0,K25&lt;0),"Negative input",IF(OR(NOT(ISNUMBER('Review'!$D$8)),'Review'!$D$8&lt;0),"Missing/invalid labour rate","Complete"))))))))))</x:f>
        <x:v>Complete</x:v>
      </x:c>
    </x:row>
    <x:row r="26" ht="28" customHeight="1">
      <x:c r="A26" s="10" t="str">
        <x:v>SIM-019</x:v>
      </x:c>
      <x:c r="B26" s="30" t="d">
        <x:v>2026-09-29T00:00:00.000Z</x:v>
      </x:c>
      <x:c r="C26" s="10" t="str">
        <x:v>Mini print (local pickup)</x:v>
      </x:c>
      <x:c r="D26" s="35" t="n">
        <x:v>28</x:v>
      </x:c>
      <x:c r="E26" s="35" t="n">
        <x:v>0</x:v>
      </x:c>
      <x:c r="F26" s="35" t="n">
        <x:v>4</x:v>
      </x:c>
      <x:c r="G26" s="35" t="n">
        <x:v>2.6</x:v>
      </x:c>
      <x:c r="H26" s="35" t="n">
        <x:v>1.2</x:v>
      </x:c>
      <x:c r="I26" s="35" t="n">
        <x:v>0.25</x:v>
      </x:c>
      <x:c r="J26" s="35" t="n">
        <x:v>0</x:v>
      </x:c>
      <x:c r="K26" s="36" t="n">
        <x:v>5</x:v>
      </x:c>
      <x:c r="L26" s="10" t="str">
        <x:v>FICTIONAL-019</x:v>
      </x:c>
      <x:c r="M26" s="10" t="str">
        <x:v>Local pickup; partial refund; zero shipping/postage</x:v>
      </x:c>
      <x:c r="N26" s="38" t="n">
        <x:f>IF($U26="Unused","",IF($U26&lt;&gt;"Complete","n.a.",SUM(D26:E26)))</x:f>
        <x:v>28</x:v>
      </x:c>
      <x:c r="O26" s="38" t="n">
        <x:f>IF(ISNUMBER(N26),N26-F26,IF($U26="Unused","","n.a."))</x:f>
        <x:v>24</x:v>
      </x:c>
      <x:c r="P26" s="41" t="n">
        <x:f>IF($U26="Unused","",IF($U26&lt;&gt;"Complete","n.a.",K26/60*'Review'!$D$8))</x:f>
        <x:v>1.5</x:v>
      </x:c>
      <x:c r="Q26" s="38" t="n">
        <x:f>IF(AND(ISNUMBER(O26),ISNUMBER(P26)),O26-SUM(G26:J26)-P26,IF($U26="Unused","","n.a."))</x:f>
        <x:v>18.45</x:v>
      </x:c>
      <x:c r="R26" s="41" t="n">
        <x:f>IF($U26="Unused","",IF($U26&lt;&gt;"Complete","n.a.",IF(AND(ISNUMBER('Review'!$D$9),'Review'!$D$9&gt;0,ISNUMBER('Review'!$D$10),'Review'!$D$10&gt;=0,COUNTIFS($U$8:$U$27,"Complete")+COUNTIFS($U$8:$U$27,"Unused")=20,'Review'!$D$9&gt;=SUM($N$8:$N$27)),N26/'Review'!$D$9*'Review'!$D$10,"n.a.")))</x:f>
        <x:v>1.4000000000000001</x:v>
      </x:c>
      <x:c r="S26" s="38" t="n">
        <x:f>IF(AND(ISNUMBER(Q26),ISNUMBER(R26)),Q26-R26,IF($U26="Unused","","n.a."))</x:f>
        <x:v>17.05</x:v>
      </x:c>
      <x:c r="T26" s="42" t="n">
        <x:f>IF($U26="Unused","",IF(AND(ISNUMBER(S26),ISNUMBER(O26),O26&gt;0),S26/O26,"n.a."))</x:f>
        <x:v>0.7104166666666667</x:v>
      </x:c>
      <x:c r="U26" s="40" t="str">
        <x:f>IF(COUNTA(A26:M26)=0,"Unused",IF(A26="","Missing order ID",IF(COUNTIFS($A$8:$A$27,A26)&gt;1,"Duplicate order ID",IF(OR(NOT(ISNUMBER('Review'!$D$6)),NOT(ISNUMBER('Review'!$D$7)),'Review'!$D$7&lt;'Review'!$D$6),"Invalid period",IF(NOT(ISNUMBER(B26)),"Missing/invalid date",IF(OR(B26&lt;'Review'!$D$6,B26&gt;'Review'!$D$7),"Outside period",IF(OR(C26="",L26=""),"Missing group/source",IF(COUNT(D26:K26)&lt;&gt;8,"Missing/nonnumeric amount",IF(OR(D26&lt;0,E26&lt;0,F26&lt;0,H26&lt;0,I26&lt;0,J26&lt;0,K26&lt;0),"Negative input",IF(OR(NOT(ISNUMBER('Review'!$D$8)),'Review'!$D$8&lt;0),"Missing/invalid labour rate","Complete"))))))))))</x:f>
        <x:v>Complete</x:v>
      </x:c>
    </x:row>
    <x:row r="27" ht="28" customHeight="1">
      <x:c r="A27" s="10" t="str">
        <x:v>SIM-020</x:v>
      </x:c>
      <x:c r="B27" s="30" t="d">
        <x:v>2026-09-30T00:00:00.000Z</x:v>
      </x:c>
      <x:c r="C27" s="10" t="str">
        <x:v>Wire jewellery</x:v>
      </x:c>
      <x:c r="D27" s="35" t="n">
        <x:v>58</x:v>
      </x:c>
      <x:c r="E27" s="35" t="n">
        <x:v>5</x:v>
      </x:c>
      <x:c r="F27" s="35" t="n">
        <x:v>0</x:v>
      </x:c>
      <x:c r="G27" s="35" t="n">
        <x:v>6.3</x:v>
      </x:c>
      <x:c r="H27" s="35" t="n">
        <x:v>14</x:v>
      </x:c>
      <x:c r="I27" s="35" t="n">
        <x:v>1.6</x:v>
      </x:c>
      <x:c r="J27" s="35" t="n">
        <x:v>5.9</x:v>
      </x:c>
      <x:c r="K27" s="36" t="n">
        <x:v>42</x:v>
      </x:c>
      <x:c r="L27" s="10" t="str">
        <x:v>FICTIONAL-020</x:v>
      </x:c>
      <x:c r="M27" s="10" t="str">
        <x:v>Last of 20 consecutive fictional order dates</x:v>
      </x:c>
      <x:c r="N27" s="38" t="n">
        <x:f>IF($U27="Unused","",IF($U27&lt;&gt;"Complete","n.a.",SUM(D27:E27)))</x:f>
        <x:v>63</x:v>
      </x:c>
      <x:c r="O27" s="38" t="n">
        <x:f>IF(ISNUMBER(N27),N27-F27,IF($U27="Unused","","n.a."))</x:f>
        <x:v>63</x:v>
      </x:c>
      <x:c r="P27" s="41" t="n">
        <x:f>IF($U27="Unused","",IF($U27&lt;&gt;"Complete","n.a.",K27/60*'Review'!$D$8))</x:f>
        <x:v>12.6</x:v>
      </x:c>
      <x:c r="Q27" s="38" t="n">
        <x:f>IF(AND(ISNUMBER(O27),ISNUMBER(P27)),O27-SUM(G27:J27)-P27,IF($U27="Unused","","n.a."))</x:f>
        <x:v>22.599999999999994</x:v>
      </x:c>
      <x:c r="R27" s="41" t="n">
        <x:f>IF($U27="Unused","",IF($U27&lt;&gt;"Complete","n.a.",IF(AND(ISNUMBER('Review'!$D$9),'Review'!$D$9&gt;0,ISNUMBER('Review'!$D$10),'Review'!$D$10&gt;=0,COUNTIFS($U$8:$U$27,"Complete")+COUNTIFS($U$8:$U$27,"Unused")=20,'Review'!$D$9&gt;=SUM($N$8:$N$27)),N27/'Review'!$D$9*'Review'!$D$10,"n.a.")))</x:f>
        <x:v>3.1500000000000004</x:v>
      </x:c>
      <x:c r="S27" s="38" t="n">
        <x:f>IF(AND(ISNUMBER(Q27),ISNUMBER(R27)),Q27-R27,IF($U27="Unused","","n.a."))</x:f>
        <x:v>19.449999999999996</x:v>
      </x:c>
      <x:c r="T27" s="42" t="n">
        <x:f>IF($U27="Unused","",IF(AND(ISNUMBER(S27),ISNUMBER(O27),O27&gt;0),S27/O27,"n.a."))</x:f>
        <x:v>0.3087301587301587</x:v>
      </x:c>
      <x:c r="U27" s="40" t="str">
        <x:f>IF(COUNTA(A27:M27)=0,"Unused",IF(A27="","Missing order ID",IF(COUNTIFS($A$8:$A$27,A27)&gt;1,"Duplicate order ID",IF(OR(NOT(ISNUMBER('Review'!$D$6)),NOT(ISNUMBER('Review'!$D$7)),'Review'!$D$7&lt;'Review'!$D$6),"Invalid period",IF(NOT(ISNUMBER(B27)),"Missing/invalid date",IF(OR(B27&lt;'Review'!$D$6,B27&gt;'Review'!$D$7),"Outside period",IF(OR(C27="",L27=""),"Missing group/source",IF(COUNT(D27:K27)&lt;&gt;8,"Missing/nonnumeric amount",IF(OR(D27&lt;0,E27&lt;0,F27&lt;0,H27&lt;0,I27&lt;0,J27&lt;0,K27&lt;0),"Negative input",IF(OR(NOT(ISNUMBER('Review'!$D$8)),'Review'!$D$8&lt;0),"Missing/invalid labour rate","Complete"))))))))))</x:f>
        <x:v>Complete</x:v>
      </x:c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 t="str">
        <x:v>Maximum 20 orders. See Review for the one labour rate, period controls and allocation assumptions.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</x:sheetData>
  <x:conditionalFormatting sqref="S8:S27">
    <x:cfRule type="cellIs" dxfId="2" priority="1" operator="lessThan">
      <x:formula>0</x:formula>
    </x:cfRule>
  </x:conditionalFormatting>
  <x:conditionalFormatting sqref="N8:T27">
    <x:cfRule type="containsText" dxfId="3" priority="2" operator="containsText" text="n.a."/>
  </x:conditionalFormatting>
  <x:conditionalFormatting sqref="U8:U27">
    <x:cfRule type="expression" dxfId="4" priority="3">
      <x:formula>AND($U8&lt;&gt;"Complete",$U8&lt;&gt;"Unused")</x:formula>
    </x:cfRule>
  </x:conditionalFormatting>
  <x:pageMargins left="0.7" right="0.7" top="0.75" bottom="0.75" header="0.3" footer="0.3"/>
</x:worksheet>
</file>